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40" windowHeight="9795" activeTab="1"/>
  </bookViews>
  <sheets>
    <sheet name="Форма 4" sheetId="4" r:id="rId1"/>
    <sheet name="Форма 5" sheetId="1" r:id="rId2"/>
    <sheet name="Форма 6" sheetId="2" r:id="rId3"/>
    <sheet name="сведения (ф.4)" sheetId="5" r:id="rId4"/>
    <sheet name="Лист1" sheetId="6" r:id="rId5"/>
    <sheet name="2023 ф 4" sheetId="7" r:id="rId6"/>
  </sheets>
  <definedNames>
    <definedName name="_xlnm.Print_Area" localSheetId="3">'сведения (ф.4)'!$A$1:$M$82</definedName>
    <definedName name="_xlnm.Print_Area" localSheetId="0">'Форма 4'!$A$1:$J$60</definedName>
    <definedName name="_xlnm.Print_Area" localSheetId="1">'Форма 5'!$A$1:$O$247</definedName>
  </definedNames>
  <calcPr calcId="145621"/>
</workbook>
</file>

<file path=xl/calcChain.xml><?xml version="1.0" encoding="utf-8"?>
<calcChain xmlns="http://schemas.openxmlformats.org/spreadsheetml/2006/main">
  <c r="O205" i="1" l="1"/>
  <c r="O204" i="1"/>
  <c r="O144" i="1" l="1"/>
  <c r="O143" i="1"/>
  <c r="J78" i="7" l="1"/>
  <c r="J77" i="7"/>
  <c r="J76" i="7"/>
  <c r="J75" i="7"/>
  <c r="J72" i="7"/>
  <c r="J71" i="7"/>
  <c r="J70" i="7"/>
  <c r="J69" i="7"/>
  <c r="J68" i="7"/>
  <c r="J67" i="7"/>
  <c r="J66" i="7"/>
  <c r="J65" i="7"/>
  <c r="J63" i="7"/>
  <c r="J62" i="7"/>
  <c r="J61" i="7"/>
  <c r="J60" i="7"/>
  <c r="J59" i="7"/>
  <c r="J58" i="7"/>
  <c r="J55" i="7"/>
  <c r="J54" i="7"/>
  <c r="J53" i="7"/>
  <c r="J52" i="7"/>
  <c r="J51" i="7"/>
  <c r="J50" i="7"/>
  <c r="J49" i="7"/>
  <c r="J48" i="7"/>
  <c r="J47" i="7"/>
  <c r="J46" i="7"/>
  <c r="J45" i="7"/>
  <c r="J43" i="7"/>
  <c r="J42" i="7"/>
  <c r="I41" i="7"/>
  <c r="J41" i="7" s="1"/>
  <c r="H41" i="7"/>
  <c r="I40" i="7"/>
  <c r="J40" i="7" s="1"/>
  <c r="H40" i="7"/>
  <c r="I39" i="7"/>
  <c r="H39" i="7"/>
  <c r="J39" i="7" s="1"/>
  <c r="I38" i="7"/>
  <c r="J38" i="7" s="1"/>
  <c r="H38" i="7"/>
  <c r="I37" i="7"/>
  <c r="H37" i="7"/>
  <c r="J37" i="7" s="1"/>
  <c r="I36" i="7"/>
  <c r="J36" i="7" s="1"/>
  <c r="H36" i="7"/>
  <c r="I34" i="7"/>
  <c r="H34" i="7"/>
  <c r="J34" i="7" s="1"/>
  <c r="J33" i="7"/>
  <c r="I32" i="7"/>
  <c r="J32" i="7" s="1"/>
  <c r="H32" i="7"/>
  <c r="J31" i="7"/>
  <c r="I30" i="7"/>
  <c r="J30" i="7" s="1"/>
  <c r="H30" i="7"/>
  <c r="I29" i="7"/>
  <c r="H29" i="7"/>
  <c r="J29" i="7" s="1"/>
  <c r="I28" i="7"/>
  <c r="J28" i="7" s="1"/>
  <c r="H28" i="7"/>
  <c r="J22" i="7"/>
  <c r="J21" i="7"/>
  <c r="J20" i="7"/>
  <c r="J19" i="7"/>
  <c r="J16" i="7"/>
  <c r="J15" i="7"/>
  <c r="I14" i="7"/>
  <c r="J14" i="7" s="1"/>
  <c r="H14" i="7"/>
  <c r="I13" i="7"/>
  <c r="J13" i="7" s="1"/>
  <c r="H13" i="7"/>
  <c r="J12" i="7"/>
  <c r="J11" i="7"/>
  <c r="I10" i="7"/>
  <c r="J10" i="7" s="1"/>
  <c r="J9" i="7"/>
  <c r="J8" i="7"/>
  <c r="J7" i="7"/>
  <c r="I7" i="7"/>
  <c r="H7" i="7"/>
  <c r="O229" i="1" l="1"/>
  <c r="O206" i="1"/>
  <c r="O94" i="1" l="1"/>
  <c r="O91" i="1"/>
  <c r="O84" i="1"/>
  <c r="O83" i="1"/>
  <c r="L36" i="4" l="1"/>
  <c r="L8" i="4"/>
  <c r="J61" i="5"/>
  <c r="J60" i="5"/>
  <c r="J59" i="5"/>
  <c r="J58" i="5"/>
  <c r="J55" i="5"/>
  <c r="J54" i="5"/>
  <c r="J53" i="5"/>
  <c r="J52" i="5"/>
  <c r="J51" i="5"/>
  <c r="J50" i="5"/>
  <c r="J49" i="5"/>
  <c r="J48" i="5"/>
  <c r="J47" i="5"/>
  <c r="J46" i="5"/>
  <c r="J45" i="5"/>
  <c r="J43" i="5"/>
  <c r="J42" i="5"/>
  <c r="I41" i="5"/>
  <c r="H41" i="5"/>
  <c r="I40" i="5"/>
  <c r="H40" i="5"/>
  <c r="I39" i="5"/>
  <c r="J39" i="5" s="1"/>
  <c r="H39" i="5"/>
  <c r="J38" i="5"/>
  <c r="I38" i="5"/>
  <c r="H38" i="5"/>
  <c r="I37" i="5"/>
  <c r="H37" i="5"/>
  <c r="J37" i="5" s="1"/>
  <c r="I36" i="5"/>
  <c r="J36" i="5" s="1"/>
  <c r="H36" i="5"/>
  <c r="I34" i="5"/>
  <c r="H34" i="5"/>
  <c r="J33" i="5"/>
  <c r="I32" i="5"/>
  <c r="H32" i="5"/>
  <c r="J31" i="5"/>
  <c r="I30" i="5"/>
  <c r="J30" i="5" s="1"/>
  <c r="H30" i="5"/>
  <c r="I29" i="5"/>
  <c r="H29" i="5"/>
  <c r="I28" i="5"/>
  <c r="H28" i="5"/>
  <c r="J22" i="5"/>
  <c r="J21" i="5"/>
  <c r="J20" i="5"/>
  <c r="J19" i="5"/>
  <c r="J16" i="5"/>
  <c r="J15" i="5"/>
  <c r="I14" i="5"/>
  <c r="J14" i="5" s="1"/>
  <c r="H14" i="5"/>
  <c r="I13" i="5"/>
  <c r="H13" i="5"/>
  <c r="J12" i="5"/>
  <c r="J11" i="5"/>
  <c r="I10" i="5"/>
  <c r="J10" i="5" s="1"/>
  <c r="J9" i="5"/>
  <c r="I7" i="5"/>
  <c r="H7" i="5"/>
  <c r="M58" i="4"/>
  <c r="L58" i="4"/>
  <c r="M8" i="4"/>
  <c r="O8" i="4" s="1"/>
  <c r="M19" i="4"/>
  <c r="L19" i="4"/>
  <c r="H14" i="4"/>
  <c r="N8" i="4" s="1"/>
  <c r="I14" i="4"/>
  <c r="I13" i="4"/>
  <c r="J13" i="4" s="1"/>
  <c r="H13" i="4"/>
  <c r="I8" i="4"/>
  <c r="H8" i="4"/>
  <c r="I7" i="4"/>
  <c r="H7" i="4"/>
  <c r="J16" i="4"/>
  <c r="J15" i="4"/>
  <c r="J12" i="4"/>
  <c r="J11" i="4"/>
  <c r="I10" i="4"/>
  <c r="J10" i="4" s="1"/>
  <c r="J9" i="4"/>
  <c r="J8" i="4"/>
  <c r="J7" i="4"/>
  <c r="I40" i="4"/>
  <c r="H40" i="4"/>
  <c r="I38" i="4"/>
  <c r="H38" i="4"/>
  <c r="I29" i="4"/>
  <c r="M28" i="4" s="1"/>
  <c r="H29" i="4"/>
  <c r="L28" i="4" s="1"/>
  <c r="M53" i="4"/>
  <c r="L53" i="4"/>
  <c r="M46" i="4"/>
  <c r="L46" i="4"/>
  <c r="M54" i="4"/>
  <c r="L54" i="4"/>
  <c r="I39" i="4"/>
  <c r="H39" i="4"/>
  <c r="I37" i="4"/>
  <c r="H37" i="4"/>
  <c r="I36" i="4"/>
  <c r="H36" i="4"/>
  <c r="I35" i="4"/>
  <c r="H35" i="4"/>
  <c r="I27" i="4"/>
  <c r="H27" i="4"/>
  <c r="I28" i="4"/>
  <c r="H28" i="4"/>
  <c r="I33" i="4"/>
  <c r="H33" i="4"/>
  <c r="I31" i="4"/>
  <c r="H31" i="4"/>
  <c r="N28" i="4" l="1"/>
  <c r="P28" i="4" s="1"/>
  <c r="O28" i="4"/>
  <c r="Q28" i="4" s="1"/>
  <c r="J14" i="4"/>
  <c r="I61" i="4"/>
  <c r="H61" i="4"/>
  <c r="J32" i="5"/>
  <c r="J7" i="5"/>
  <c r="J8" i="5"/>
  <c r="J13" i="5"/>
  <c r="J41" i="5"/>
  <c r="J40" i="5"/>
  <c r="J28" i="5"/>
  <c r="J29" i="5"/>
  <c r="J34" i="5"/>
  <c r="M36" i="4"/>
  <c r="J48" i="4"/>
  <c r="J47" i="4"/>
  <c r="J46" i="4"/>
  <c r="J45" i="4"/>
  <c r="J44" i="4"/>
  <c r="J42" i="4"/>
  <c r="J41" i="4"/>
  <c r="J40" i="4"/>
  <c r="J39" i="4"/>
  <c r="J38" i="4"/>
  <c r="J37" i="4"/>
  <c r="J36" i="4"/>
  <c r="J35" i="4"/>
  <c r="M93" i="1"/>
  <c r="N93" i="1"/>
  <c r="L93" i="1"/>
  <c r="Q95" i="1" s="1"/>
  <c r="Q91" i="1"/>
  <c r="S91" i="1"/>
  <c r="R91" i="1"/>
  <c r="H85" i="5" l="1"/>
  <c r="I85" i="5"/>
  <c r="M57" i="4"/>
  <c r="O203" i="1"/>
  <c r="O201" i="1"/>
  <c r="O200" i="1" l="1"/>
  <c r="O202" i="1"/>
  <c r="O96" i="1" l="1"/>
  <c r="O86" i="1"/>
  <c r="J78" i="5" l="1"/>
  <c r="J77" i="5"/>
  <c r="J76" i="5"/>
  <c r="J75" i="5"/>
  <c r="J72" i="5"/>
  <c r="J71" i="5"/>
  <c r="J70" i="5"/>
  <c r="J69" i="5"/>
  <c r="J68" i="5"/>
  <c r="J67" i="5"/>
  <c r="J66" i="5"/>
  <c r="J65" i="5"/>
  <c r="J63" i="5"/>
  <c r="J62" i="5"/>
  <c r="O234" i="1" l="1"/>
  <c r="O230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J60" i="4" l="1"/>
  <c r="J59" i="4"/>
  <c r="O195" i="1" l="1"/>
  <c r="O194" i="1"/>
  <c r="O93" i="1" l="1"/>
  <c r="O189" i="1" l="1"/>
  <c r="J32" i="4"/>
  <c r="O228" i="1" l="1"/>
  <c r="O207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95" i="1"/>
  <c r="O9" i="1"/>
  <c r="G6" i="2"/>
  <c r="G8" i="2"/>
  <c r="G15" i="2"/>
  <c r="G16" i="2"/>
  <c r="G18" i="2"/>
  <c r="G25" i="2"/>
  <c r="G26" i="2"/>
  <c r="G28" i="2"/>
  <c r="J58" i="4"/>
  <c r="J49" i="4"/>
  <c r="J50" i="4"/>
  <c r="J51" i="4"/>
  <c r="J52" i="4"/>
  <c r="J53" i="4"/>
  <c r="J54" i="4"/>
  <c r="J33" i="4"/>
  <c r="J28" i="4"/>
  <c r="J29" i="4"/>
  <c r="J30" i="4"/>
  <c r="J31" i="4"/>
  <c r="J18" i="4"/>
  <c r="J20" i="4"/>
  <c r="J21" i="4"/>
  <c r="J19" i="4"/>
  <c r="O223" i="1" l="1"/>
  <c r="O145" i="1" l="1"/>
  <c r="O235" i="1" l="1"/>
  <c r="O244" i="1" l="1"/>
  <c r="O243" i="1"/>
  <c r="O236" i="1"/>
  <c r="O233" i="1"/>
  <c r="O157" i="1"/>
  <c r="O70" i="1"/>
  <c r="O66" i="1"/>
  <c r="O65" i="1"/>
  <c r="J57" i="4"/>
  <c r="J27" i="4"/>
  <c r="O92" i="1"/>
  <c r="O221" i="1"/>
  <c r="O231" i="1" l="1"/>
  <c r="G5" i="2" l="1"/>
</calcChain>
</file>

<file path=xl/sharedStrings.xml><?xml version="1.0" encoding="utf-8"?>
<sst xmlns="http://schemas.openxmlformats.org/spreadsheetml/2006/main" count="1856" uniqueCount="408">
  <si>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</si>
  <si>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</si>
  <si>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</si>
  <si>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</si>
  <si>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«Глазовский район», тыс. рублей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</si>
  <si>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</si>
  <si>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</si>
  <si>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</si>
  <si>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</si>
  <si>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</si>
  <si>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</si>
  <si>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</si>
  <si>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</si>
  <si>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</si>
  <si>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Всего</t>
  </si>
  <si>
    <t>Организация библиотечного обслуживания населения</t>
  </si>
  <si>
    <t> 08</t>
  </si>
  <si>
    <t>01 </t>
  </si>
  <si>
    <t xml:space="preserve"> краеведческая конференция</t>
  </si>
  <si>
    <t>общероссийский День библиотек</t>
  </si>
  <si>
    <t>Целевые мероприятия муниципальной программы «Библиотека-центр деловой информации Глазовского района »</t>
  </si>
  <si>
    <t>Организация досуга, предоставление услуг организаций культуры и доступа к музейным фондам;</t>
  </si>
  <si>
    <t> Организация и проведение районного смотра-конкурса по итогам работы за год</t>
  </si>
  <si>
    <t>Итоговая конференция, посвященная празднованию Дня работника культуры</t>
  </si>
  <si>
    <t>Присуждение  ежегодной премии Главы Администрации муниципального образования «Глазовский район» «Успех» за вклад в развитие культуры Глазовского района</t>
  </si>
  <si>
    <t>Развитие туризма в муниципальном образовании «Глазовский район»</t>
  </si>
  <si>
    <t>Мероприятия, направленные на развитие внутреннего и выездного туризма в Глазовском районе</t>
  </si>
  <si>
    <t>03</t>
  </si>
  <si>
    <t>01</t>
  </si>
  <si>
    <t>04</t>
  </si>
  <si>
    <t>05</t>
  </si>
  <si>
    <t>08</t>
  </si>
  <si>
    <t>02</t>
  </si>
  <si>
    <t>06</t>
  </si>
  <si>
    <t>09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</si>
  <si>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</si>
  <si>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</si>
  <si>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</si>
  <si>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</si>
  <si>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</si>
  <si>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</si>
  <si>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t>Фактические расходы на отчетную дату</t>
  </si>
  <si>
    <t>бюджет муниципального образования «Глазовский район»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</si>
  <si>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</si>
  <si>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</si>
  <si>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</si>
  <si>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субвенции из бюджетов поселений</t>
  </si>
  <si>
    <t>субсидии из бюджета Удмуртской Республики, планируемые к привлечению</t>
  </si>
  <si>
    <t>бюджеты поселений, входящих в состав муниципального образования «Глазовский район»</t>
  </si>
  <si>
    <t>иные источники</t>
  </si>
  <si>
    <t>Организация Библиотечного обслуживания населения;</t>
  </si>
  <si>
    <t>развитие местного народного творчества;</t>
  </si>
  <si>
    <t>Библиотечное, библиографическое и информационное обслуживание пользователей библиотеки</t>
  </si>
  <si>
    <t>0310266770</t>
  </si>
  <si>
    <t>0310166770</t>
  </si>
  <si>
    <t>0310366770</t>
  </si>
  <si>
    <t>Библиотечное, библиографическое и информационное обслуживание пользователей библиотеки, МО "Адамское"</t>
  </si>
  <si>
    <t>Библиотечное, библиографическое и информационное обслуживание пользователей библиотеки, МО "Верхнебогатырское"</t>
  </si>
  <si>
    <t>Библиотечное, библиографическое и информационное обслуживание пользователей библиотеки, МО "Гулековское"</t>
  </si>
  <si>
    <t>0310466770</t>
  </si>
  <si>
    <t>Библиотечное, библиографическое и информационное обслуживание пользователей библиотеки, МО "Качкашурское"</t>
  </si>
  <si>
    <t>0310566770</t>
  </si>
  <si>
    <t>Библиотечное, библиографическое и информационное обслуживание пользователей библиотеки, МО "Кожильское"</t>
  </si>
  <si>
    <t>0310666770</t>
  </si>
  <si>
    <t>07</t>
  </si>
  <si>
    <t>Библиотечное, библиографическое и информационное обслуживание пользователей библиотеки, МО "Куреговское"</t>
  </si>
  <si>
    <t>0310766770</t>
  </si>
  <si>
    <t>Библиотечное, библиографическое и информационное обслуживание пользователей библиотеки, МО "Октябрьское"</t>
  </si>
  <si>
    <t>0310866770</t>
  </si>
  <si>
    <t>Библиотечное, библиографическое и информационное обслуживание пользователей библиотеки, МО "Парзинское"</t>
  </si>
  <si>
    <t>0310966770</t>
  </si>
  <si>
    <t>10</t>
  </si>
  <si>
    <t>Библиотечное, библиографическое и информационное обслуживание пользователей библиотеки, МО "Понинское"</t>
  </si>
  <si>
    <t>0311066770</t>
  </si>
  <si>
    <t>11</t>
  </si>
  <si>
    <t>Библиотечное, библиографическое и информационное обслуживание пользователей библиотеки, МО "Ураковское"</t>
  </si>
  <si>
    <t>0311166770</t>
  </si>
  <si>
    <t>12</t>
  </si>
  <si>
    <t>Библиотечное, библиографическое и информационное обслуживание пользователей библиотеки, МО "Штанигуртское"</t>
  </si>
  <si>
    <t>0311266770</t>
  </si>
  <si>
    <t>15</t>
  </si>
  <si>
    <t>Проведение библиотечных мероприятий</t>
  </si>
  <si>
    <t>0311500000</t>
  </si>
  <si>
    <t>0311560110</t>
  </si>
  <si>
    <t>16</t>
  </si>
  <si>
    <t>Реализация целевых библиотечных мероприятий</t>
  </si>
  <si>
    <t>0311600000</t>
  </si>
  <si>
    <t>0311663810</t>
  </si>
  <si>
    <t>21</t>
  </si>
  <si>
    <t>Полномочия по исполнению публичных обязательств перед физическими лицами, подлежащих исполнению в денежной форме</t>
  </si>
  <si>
    <t>0312160180</t>
  </si>
  <si>
    <t>Методическая работа в установленной сфере деятельности</t>
  </si>
  <si>
    <t xml:space="preserve">Организация деятельности клубных учреждений, МО «Адамское»
</t>
  </si>
  <si>
    <t xml:space="preserve">Организация деятельности клубных учреждений, МО «Верхнебогатырское»
</t>
  </si>
  <si>
    <t xml:space="preserve">Организация деятельности клубных учреждений, МО «Гулековское»
</t>
  </si>
  <si>
    <t xml:space="preserve">Организация деятельности клубных учреждений, МО «Качкашурское»
</t>
  </si>
  <si>
    <t xml:space="preserve">Организация деятельности клубных учреждений, МО «Кожильское»
</t>
  </si>
  <si>
    <t xml:space="preserve">Организация деятельности клубных учреждений, МО «Куреговское»
</t>
  </si>
  <si>
    <t xml:space="preserve">Организация деятельности клубных учреждений, МО «Октябрьское»
</t>
  </si>
  <si>
    <t xml:space="preserve">Организация деятельности клубных учреждений, МО «Парзинское»
</t>
  </si>
  <si>
    <t xml:space="preserve">Организация деятельности клубных учреждений, МО «Понинское»
</t>
  </si>
  <si>
    <t xml:space="preserve">Организация деятельности клубных учреждений, МО «Ураковское»
</t>
  </si>
  <si>
    <t xml:space="preserve">Организация деятельности клубных учреждений, МО «Штанигуртское»
</t>
  </si>
  <si>
    <t>0320166770</t>
  </si>
  <si>
    <t>0320266770</t>
  </si>
  <si>
    <t>0320366770</t>
  </si>
  <si>
    <t>0320466770</t>
  </si>
  <si>
    <t>0320566770</t>
  </si>
  <si>
    <t>0320666770</t>
  </si>
  <si>
    <t>0320766770</t>
  </si>
  <si>
    <t>0320866770</t>
  </si>
  <si>
    <t>0320966770</t>
  </si>
  <si>
    <t>0321066770</t>
  </si>
  <si>
    <t>0321166770</t>
  </si>
  <si>
    <t>0321266770</t>
  </si>
  <si>
    <t>13</t>
  </si>
  <si>
    <t>Реализация целевых мероприятий</t>
  </si>
  <si>
    <t>0321300000</t>
  </si>
  <si>
    <t>0321360110</t>
  </si>
  <si>
    <t>0321361970</t>
  </si>
  <si>
    <t xml:space="preserve">Организация конкурсов инновационных проектов
</t>
  </si>
  <si>
    <t xml:space="preserve">Мероприятия, направленные на обеспечение безопасности учреждений
</t>
  </si>
  <si>
    <t xml:space="preserve">Мероприятия направленные на капитальный ремонт зданий, сооружений и нежилых помещений
</t>
  </si>
  <si>
    <t>Создание условий по организации деятельности централизованных бухгалтерий</t>
  </si>
  <si>
    <t>18</t>
  </si>
  <si>
    <t xml:space="preserve">Организация деятельности музейного учреждения </t>
  </si>
  <si>
    <t>0321560120</t>
  </si>
  <si>
    <t>0321866770</t>
  </si>
  <si>
    <t xml:space="preserve">Полномочия по исполнению публичных обязательств перед физическими лицами, подлежащих исполнению в денежной форме </t>
  </si>
  <si>
    <t>0322160180</t>
  </si>
  <si>
    <t>22</t>
  </si>
  <si>
    <t>Уплата налогов</t>
  </si>
  <si>
    <t>0322200000</t>
  </si>
  <si>
    <t>Уплата налога на имущество</t>
  </si>
  <si>
    <t>0340000000</t>
  </si>
  <si>
    <t>0310100000</t>
  </si>
  <si>
    <t>На проведение мероприятий по подключению общедоступных библиотек РФ к сети интернет и развитие системы библиотечного дела с учетом расшир информ. Технологий</t>
  </si>
  <si>
    <t>23</t>
  </si>
  <si>
    <t>дотации на сбалансированность из бюджета Удмуртской Республики</t>
  </si>
  <si>
    <t>единица</t>
  </si>
  <si>
    <t>число посетителей</t>
  </si>
  <si>
    <t>человек</t>
  </si>
  <si>
    <t>количество предметов</t>
  </si>
  <si>
    <t>Частичная компенсация дополнительных расходов на повышение оплаты труда работников бюджетной сферы</t>
  </si>
  <si>
    <t>0310107850</t>
  </si>
  <si>
    <t>Частичная компенсация дополнительных расходов на повышение оплаты труда работников бюджетной сферы, МО "Адамское"</t>
  </si>
  <si>
    <t>0310207850</t>
  </si>
  <si>
    <t>Частичная компенсация дополнительных расходов на повышение оплаты труда работников бюджетной сферы, МО "Верхнебогатырское"</t>
  </si>
  <si>
    <t>Частичная компенсация дополнительных расходов на повышение оплаты труда работников бюджетной сферы, МО "Гулековское"</t>
  </si>
  <si>
    <t>0310407850</t>
  </si>
  <si>
    <t>Частичная компенсация дополнительных расходов на повышение оплаты труда работников бюджетной сферы, МО "Качкашурское"</t>
  </si>
  <si>
    <t>0310507850</t>
  </si>
  <si>
    <t>Частичная компенсация дополнительных расходов на повышение оплаты труда работников бюджетной сферы, МО "Кожильское"</t>
  </si>
  <si>
    <t>0310607850</t>
  </si>
  <si>
    <t>Частичная компенсация дополнительных расходов на повышение оплаты труда работников бюджетной сферы, МО "Куреговское"</t>
  </si>
  <si>
    <t>0310707850</t>
  </si>
  <si>
    <t>Частичная компенсация дополнительных расходов на повышение оплаты труда работников бюджетной сферы, МО "Октябрьское"</t>
  </si>
  <si>
    <t>0310807850</t>
  </si>
  <si>
    <t>Частичная компенсация дополнительных расходов на повышение оплаты труда работников бюджетной сферы, МО "Парзинское"</t>
  </si>
  <si>
    <t>0310907850</t>
  </si>
  <si>
    <t>Частичная компенсация дополнительных расходов на повышение оплаты труда работников бюджетной сферы, МО "Понинское"</t>
  </si>
  <si>
    <t>0311007850</t>
  </si>
  <si>
    <t>0311107850</t>
  </si>
  <si>
    <t>Частичная компенсация дополнительных расходов на повышение оплаты труда работников бюджетной сферы, МО "Ураковское"</t>
  </si>
  <si>
    <t>Частичная компенсация дополнительных расходов на повышение оплаты труда работников бюджетной сферы, МО "Штанигуртское"</t>
  </si>
  <si>
    <t>0311207850</t>
  </si>
  <si>
    <t>0311667870</t>
  </si>
  <si>
    <t>Уплата прочих налогов и сборов</t>
  </si>
  <si>
    <t>0312360630</t>
  </si>
  <si>
    <t>0320107850</t>
  </si>
  <si>
    <t>Организация деятельности клубных учреждений, МО «Адамское»</t>
  </si>
  <si>
    <t>Частичная компенсация дополнительных расходов на повышение оплаты труда работников бюджетной сферы, МО «Адамское»</t>
  </si>
  <si>
    <t>0320207850</t>
  </si>
  <si>
    <t>Организация деятельности клубных учреждений, МО «Верхнебогатырское»</t>
  </si>
  <si>
    <t>Частичная компенсация дополнительных расходов на повышение оплаты труда работников бюджетной сферы, МО «Верхнебогатырское»</t>
  </si>
  <si>
    <t>0320307850</t>
  </si>
  <si>
    <t>Организация деятельности клубных учреждений, МО «Гулековское»</t>
  </si>
  <si>
    <t>Частичная компенсация дополнительных расходов на повышение оплаты труда работников бюджетной сферы, МО «Гулековское»</t>
  </si>
  <si>
    <t>0320407850</t>
  </si>
  <si>
    <t>Организация деятельности клубных учреждений, МО «Качкашурское»</t>
  </si>
  <si>
    <t>Частичная компенсация дополнительных расходов на повышение оплаты труда работников бюджетной сферы, МО «Качкашурское»</t>
  </si>
  <si>
    <t>0320507850</t>
  </si>
  <si>
    <t>Организация деятельности клубных учреждений, МО «Кожильское»</t>
  </si>
  <si>
    <t>Частичная компенсация дополнительных расходов на повышение оплаты труда работников бюджетной сферы, МО «Кожильское»</t>
  </si>
  <si>
    <t>0320607850</t>
  </si>
  <si>
    <t>Организация деятельности клубных учреждений, МО «Куреговское»</t>
  </si>
  <si>
    <t>Частичная компенсация дополнительных расходов на повышение оплаты труда работников бюджетной сферы, МО «Куреговское»</t>
  </si>
  <si>
    <t>0320707850</t>
  </si>
  <si>
    <t>Организация деятельности клубных учреждений, МО «Октябрьское»</t>
  </si>
  <si>
    <t>Частичная компенсация дополнительных расходов на повышение оплаты труда работников бюджетной сферы, МО «Октябрьское»</t>
  </si>
  <si>
    <t>0320807850</t>
  </si>
  <si>
    <t>Организация деятельности клубных учреждений, МО «Парзинское»</t>
  </si>
  <si>
    <t>Частичная компенсация дополнительных расходов на повышение оплаты труда работников бюджетной сферы, МО «Парзинское»</t>
  </si>
  <si>
    <t>0320907850</t>
  </si>
  <si>
    <t>0321007850</t>
  </si>
  <si>
    <t>Организация деятельности клубных учреждений, МО «Понинское»</t>
  </si>
  <si>
    <t>Частичная компенсация дополнительных расходов на повышение оплаты труда работников бюджетной сферы, МО «Понинское»</t>
  </si>
  <si>
    <t>Организация деятельности клубных учреждений, МО «Ураковское»</t>
  </si>
  <si>
    <t>Частичная компенсация дополнительных расходов на повышение оплаты труда работников бюджетной сферы,МО «Ураковское»</t>
  </si>
  <si>
    <t>0321107850</t>
  </si>
  <si>
    <t>Организация деятельности клубных учреждений, МО «Штанигуртское»</t>
  </si>
  <si>
    <t>Частичная компенсация дополнительных расходов на повышение оплаты труда работников бюджетной сферы,МО «Штанигуртское»</t>
  </si>
  <si>
    <t>0321207850</t>
  </si>
  <si>
    <t>Фестиваль хоровых коллективов, посвященный Г. Н. Матвееву «Песни в ладонях»;</t>
  </si>
  <si>
    <t>Районный музыкальный конкурс, посвященный П.И. Чайковскому</t>
  </si>
  <si>
    <t xml:space="preserve">Межрайонный фестиваль юмора «Штат-базар» </t>
  </si>
  <si>
    <t>0321304221</t>
  </si>
  <si>
    <t>03213S0830</t>
  </si>
  <si>
    <t>0321300830</t>
  </si>
  <si>
    <t xml:space="preserve">Мероприятия, направленные на  тек. Ремонт зданий, сооружений и нежилых помещений
</t>
  </si>
  <si>
    <t xml:space="preserve">Мероприятия, направленные на развитие и укрепление материально-технической базы учреждений 
</t>
  </si>
  <si>
    <t xml:space="preserve">Районный конкурс  «Батыр ДондыДора»
</t>
  </si>
  <si>
    <t xml:space="preserve">Районный конкурс авторской эстрадной удмуртской песни
</t>
  </si>
  <si>
    <t xml:space="preserve">Районный конкурс – выставка декоративно-прикладного творчества «Мастерами славится район»
</t>
  </si>
  <si>
    <t xml:space="preserve">Районный конкурс  детских театрализованных представлений «Жили-были»
</t>
  </si>
  <si>
    <t>0321560630</t>
  </si>
  <si>
    <t>Муниципальная услуга «Административно-хозяйственное обеспечение деятельности организаций»</t>
  </si>
  <si>
    <t>14</t>
  </si>
  <si>
    <t>032187850</t>
  </si>
  <si>
    <t xml:space="preserve">Уплата прочих налогов и сборов </t>
  </si>
  <si>
    <t>25</t>
  </si>
  <si>
    <t>Функционирование молодежного центра</t>
  </si>
  <si>
    <t>0322566770</t>
  </si>
  <si>
    <t>0340100000</t>
  </si>
  <si>
    <t>Наименование показателя</t>
  </si>
  <si>
    <t>Наименование муниципальной услуги (работы)</t>
  </si>
  <si>
    <t xml:space="preserve">Единица измерения </t>
  </si>
  <si>
    <t>План на отчетный год</t>
  </si>
  <si>
    <t>Факт на конец отчетного периода</t>
  </si>
  <si>
    <t>Относительное отклонение факта на конец отчетного периода от плана на отчетный год, %</t>
  </si>
  <si>
    <t>Муниципальная услуга «Библиотечное, библиографическое и информационное обслуживание пользователей библиотеки (в стационарных условиях)»</t>
  </si>
  <si>
    <t>Число посещений</t>
  </si>
  <si>
    <t>Расходы бюджета муниципального образования «Глазовский район» на оказание муниципальной услуги (выполнение работы)</t>
  </si>
  <si>
    <t>тыс.руб.</t>
  </si>
  <si>
    <t>Муниципальная работа «Библиографическая обработка документов и создание каталогов»</t>
  </si>
  <si>
    <t xml:space="preserve">Количество библиографических записей электронного каталога </t>
  </si>
  <si>
    <t>Муниципальная работа «Организация и проведение культурно-массовых мероприятий (методические)»</t>
  </si>
  <si>
    <t>Муниципальная услуга «Организация деятельности клубных формирований и формирований самодеятельного народного творчества»</t>
  </si>
  <si>
    <t>Количество клубных формирований</t>
  </si>
  <si>
    <t>Муниципальная работа «Формирование, учет, изучение, обеспечение физического сохранения и безопасности музейных предметов, музейных коллекций»</t>
  </si>
  <si>
    <t xml:space="preserve"> План на 1 января отчетного года</t>
  </si>
  <si>
    <t>Уточненный план на 31 декабря отчетного года</t>
  </si>
  <si>
    <t>Кассовое  исполнение на 31 декабря отчетного периода</t>
  </si>
  <si>
    <t>Кассовые расходы к уточненному плану на 31 декабря отчетного года, % к плану на отчетный год</t>
  </si>
  <si>
    <t>0310200000</t>
  </si>
  <si>
    <t>0310300000</t>
  </si>
  <si>
    <t>0310400000</t>
  </si>
  <si>
    <t>0310500000</t>
  </si>
  <si>
    <t>0310600000</t>
  </si>
  <si>
    <t>0310700000</t>
  </si>
  <si>
    <t>0310800000</t>
  </si>
  <si>
    <t>0310900000</t>
  </si>
  <si>
    <t>0311000000</t>
  </si>
  <si>
    <t>0311100000</t>
  </si>
  <si>
    <t>0311200000</t>
  </si>
  <si>
    <t>0312100000</t>
  </si>
  <si>
    <t>0312300000</t>
  </si>
  <si>
    <t>0320000000</t>
  </si>
  <si>
    <t>0320100000</t>
  </si>
  <si>
    <t>0320200000</t>
  </si>
  <si>
    <t>0320300000</t>
  </si>
  <si>
    <t>0320400000</t>
  </si>
  <si>
    <t>0320500000</t>
  </si>
  <si>
    <t>0320600000</t>
  </si>
  <si>
    <t>0320700000</t>
  </si>
  <si>
    <t>0320800000</t>
  </si>
  <si>
    <t>0320900000</t>
  </si>
  <si>
    <t>0321000000</t>
  </si>
  <si>
    <t>0321100000</t>
  </si>
  <si>
    <t>0321200000</t>
  </si>
  <si>
    <t>0321500000</t>
  </si>
  <si>
    <t>0321800000</t>
  </si>
  <si>
    <t>0322100000</t>
  </si>
  <si>
    <t>0322500000</t>
  </si>
  <si>
    <t>0340166770</t>
  </si>
  <si>
    <t>краеведческая конференция</t>
  </si>
  <si>
    <t>Конкурс Лэнд-арт "Дондыдор"</t>
  </si>
  <si>
    <t>Районный смотр-конурс музыкальных представлений "Эксперимент"</t>
  </si>
  <si>
    <t>Фестиваль песенной культуры северных удмуртов "Пестросаес"</t>
  </si>
  <si>
    <t>Районный конкурс "Юные дарования"</t>
  </si>
  <si>
    <t>Районный фестиваль "Творческая родня"</t>
  </si>
  <si>
    <t>Районный фестиваль обрядов "Шуэн шлач"</t>
  </si>
  <si>
    <t>Открытый районный конкурс «В поисках Донды батыра»</t>
  </si>
  <si>
    <t>0321460120</t>
  </si>
  <si>
    <t>0321460630</t>
  </si>
  <si>
    <t>0310167870</t>
  </si>
  <si>
    <t>На проведение мероприятий по комплектованию книжных фондовбиблиотек муниципальных образований в УР (обновление республ.библиот.фонда сети муниципальных библиотек)</t>
  </si>
  <si>
    <t>03116L5190</t>
  </si>
  <si>
    <t>03213L4670</t>
  </si>
  <si>
    <t>0321364222</t>
  </si>
  <si>
    <t>0321364220</t>
  </si>
  <si>
    <t>0321362410</t>
  </si>
  <si>
    <t>0321364180</t>
  </si>
  <si>
    <t>0321300310</t>
  </si>
  <si>
    <t>Фотоконкурс</t>
  </si>
  <si>
    <t>Районный фотоконкурс-выставка "Красота родного края"</t>
  </si>
  <si>
    <t>Развитие инфраструктуры учреждений культуры</t>
  </si>
  <si>
    <t>0321362430</t>
  </si>
  <si>
    <t>0321400000</t>
  </si>
  <si>
    <t>2</t>
  </si>
  <si>
    <t>1</t>
  </si>
  <si>
    <t>0321867870</t>
  </si>
  <si>
    <t>Муниципальная услуга «Библиотечное, библиографическое и информационное обслуживание пользователей библиотеки (вне стационара)»</t>
  </si>
  <si>
    <t>Муниципальная услуга «Библиотечное, библиографическое и информационное обслуживание пользователей библиотеки (удаленно через сеть Интернет)»</t>
  </si>
  <si>
    <t>число посещений</t>
  </si>
  <si>
    <t>Муниципальная работа "Методическое обеспечение в области библиотечного дела"</t>
  </si>
  <si>
    <t>Количествопроведенных консультаций</t>
  </si>
  <si>
    <t>Количество культурно-массовых мероприятий(методические семинары конференции)</t>
  </si>
  <si>
    <t>количество посещений</t>
  </si>
  <si>
    <t>Муниципальная услуга «Публичный показ музейных предметов, музейных коллекций» (в стационарных условиях)</t>
  </si>
  <si>
    <t>211</t>
  </si>
  <si>
    <t>Муниципальная услуга «Публичный показ музейных предметов, музейных коллекций» (вне стационара)</t>
  </si>
  <si>
    <t>Муниципальная работа "Создание экспозиций (выставок) музеев. Организация выездных выставок"</t>
  </si>
  <si>
    <t>количество выставок</t>
  </si>
  <si>
    <t>0310160630</t>
  </si>
  <si>
    <t>Формирование молодежного центра</t>
  </si>
  <si>
    <t>На проведение мероприятий по комплектованию библиотечного фонда сети муниципальных библиотек</t>
  </si>
  <si>
    <t>0312360620</t>
  </si>
  <si>
    <t>0321362420</t>
  </si>
  <si>
    <t>Районный конкурс снежных скульптур</t>
  </si>
  <si>
    <t xml:space="preserve">Районный конкурс театрализованной песни  </t>
  </si>
  <si>
    <t xml:space="preserve">Конкурс декоративно-прикладного творчества «Мастер года» </t>
  </si>
  <si>
    <t>Районный смотр-конкурс агитбригад и театральных коллективов «Со временем сверяя шаг»</t>
  </si>
  <si>
    <t xml:space="preserve">Обеспечение развития и укрепления материально-технической базы Домов культуры в населенных 
пунктах до 50 тыс. чел
</t>
  </si>
  <si>
    <t>0322260640</t>
  </si>
  <si>
    <t>0322260630</t>
  </si>
  <si>
    <t>0322260620</t>
  </si>
  <si>
    <t>0340164180</t>
  </si>
  <si>
    <t>0311660110</t>
  </si>
  <si>
    <t>количество мероприятий</t>
  </si>
  <si>
    <t xml:space="preserve">«Развитие культуры» </t>
  </si>
  <si>
    <t xml:space="preserve">Развитие культуры </t>
  </si>
  <si>
    <t>Комплектование библиотечных фондов муниципальных библиотек и библиотек, находящихся в структуре  муниципальных культурно-досуговых учреждений</t>
  </si>
  <si>
    <t>0311608620</t>
  </si>
  <si>
    <t>03116S8620</t>
  </si>
  <si>
    <t>2-й Республиканский фестиваль «Песни в ладонях», памяти Г. Н. Матвеева</t>
  </si>
  <si>
    <t>Районный фестиваль-конкурс народного творчества «Ярмарка талантов»</t>
  </si>
  <si>
    <t>Районный этнофестиваль национальных культур «Удмуртия-созвучие культур»</t>
  </si>
  <si>
    <t>Реализация молодежного инициативного бюджетирования «Атмосфера»</t>
  </si>
  <si>
    <t>0321309550</t>
  </si>
  <si>
    <t>03213S9550</t>
  </si>
  <si>
    <t>Реализация регионального проекта «Культурная среда»</t>
  </si>
  <si>
    <t>на обеспечение учреждений культуры специализированным автотранспортом</t>
  </si>
  <si>
    <t>03226L5190</t>
  </si>
  <si>
    <t>0322600000</t>
  </si>
  <si>
    <t>А1</t>
  </si>
  <si>
    <t xml:space="preserve">на обеспечение учреждений культуры специализированным автотранспортом
для обслуживания населения, в том числе сельского населения
</t>
  </si>
  <si>
    <t>032А100000</t>
  </si>
  <si>
    <t>032А155190</t>
  </si>
  <si>
    <t>Муниципальная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</si>
  <si>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>Муниципальная работа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положении»</t>
  </si>
  <si>
    <t>Муниципальная работа «Осуществление экскурсионного обслуживания"</t>
  </si>
  <si>
    <t>Число экскурсий</t>
  </si>
  <si>
    <t>Форма 4</t>
  </si>
  <si>
    <t>03101S9550</t>
  </si>
  <si>
    <t>Лучшая муниципальная практика. «Ступени памяти. Проектирование будущего».</t>
  </si>
  <si>
    <t xml:space="preserve">Модернизация библиотек в части комплектования книжных фондов муниципальных библиотек </t>
  </si>
  <si>
    <t>031165519F</t>
  </si>
  <si>
    <t>0311604230</t>
  </si>
  <si>
    <t>Районный конкурс хореаграфических коллективов «В ритме танца», посвященный Году искусств</t>
  </si>
  <si>
    <t>Школа волонтерства</t>
  </si>
  <si>
    <t>Проект "Деревня мастеров"</t>
  </si>
  <si>
    <t>0321804230</t>
  </si>
  <si>
    <t>0322564220</t>
  </si>
  <si>
    <t>Зам. директора по экономике МКУ "ЦБ Глазовского района"                                                                             Е. Н. Урсегова</t>
  </si>
  <si>
    <t>0310109550</t>
  </si>
  <si>
    <t>А2</t>
  </si>
  <si>
    <t>"Создание условий для реализации творческого потенциала нации"</t>
  </si>
  <si>
    <t>031А255190</t>
  </si>
  <si>
    <t>Реализация в УР проектов инициативного бюджетирования, выдвигаемых лицами с инвалидностью</t>
  </si>
  <si>
    <t>0321303500</t>
  </si>
  <si>
    <t>03213S3500</t>
  </si>
  <si>
    <t>Расходы на решение вопросов местного значения, осуществляемое с участием средств самообложения граждан</t>
  </si>
  <si>
    <t>0321308220</t>
  </si>
  <si>
    <t>03213S8220</t>
  </si>
  <si>
    <t>0321308810</t>
  </si>
  <si>
    <t>03213S8810</t>
  </si>
  <si>
    <t xml:space="preserve">Начальник управления по проектной деятельности,                           
культуре, молодежной политике, 
физической культуре и спорту                                                                                                                                         И.В. Каркина
</t>
  </si>
  <si>
    <t xml:space="preserve">Уплата налогов </t>
  </si>
  <si>
    <t xml:space="preserve">Мероприятия, направленные на обеспечение безопасности учреждений </t>
  </si>
  <si>
    <t>Реализация проектов за счет средств местного бюджета</t>
  </si>
  <si>
    <r>
      <t>Форма 5. Отчет об использовании бюджетных ассигнований бюджета муниципального образования «Глазовский район» на реализацию муниципальной программы по состоянию на 31.12.2024 года
Наименование муниципальной программы</t>
    </r>
    <r>
      <rPr>
        <b/>
        <u/>
        <sz val="12"/>
        <color theme="1"/>
        <rFont val="Times New Roman"/>
        <family val="1"/>
        <charset val="204"/>
      </rPr>
      <t xml:space="preserve"> «Развитие культуры» </t>
    </r>
  </si>
  <si>
    <t>Федеральный проект "Культурная  среда"</t>
  </si>
  <si>
    <r>
      <t xml:space="preserve">Форма 6. Отчет о расходах на реализацию целей муниципальной программы за счет всех источников финансирования по состоянию на 31.12.2024
Наименование муниципальной программы </t>
    </r>
    <r>
      <rPr>
        <b/>
        <u/>
        <sz val="12"/>
        <color theme="1"/>
        <rFont val="Times New Roman"/>
        <family val="1"/>
        <charset val="204"/>
      </rPr>
      <t xml:space="preserve">«Развитие культуры» </t>
    </r>
  </si>
  <si>
    <t>Сведения о выполнении сводных показателей муниципальных заданий на оказание муниципальных услуг, выполнение работ за 2023 год</t>
  </si>
  <si>
    <t>УПДКМПФиС</t>
  </si>
  <si>
    <t>ОУПДКМПФиС</t>
  </si>
  <si>
    <t>031А10000000</t>
  </si>
  <si>
    <t>Создание модельных муниципальных библиотек</t>
  </si>
  <si>
    <t>031А154540</t>
  </si>
  <si>
    <t>Расходы за счет средств, поступивших от продажи имущества</t>
  </si>
  <si>
    <t>Реализация в УР проектов инициативного бюджетирования, выдвигаемых лицами с инвалидностью (софинсирование)</t>
  </si>
  <si>
    <t>03101S3500</t>
  </si>
  <si>
    <t>0</t>
  </si>
  <si>
    <t>Мероприятия на проведение текущего ремонта за счет дополнительно выделенных средств</t>
  </si>
  <si>
    <t>Средства на подготовку к отопительному сезону за счет дотации на сбалансированность</t>
  </si>
  <si>
    <t>0311664222</t>
  </si>
  <si>
    <t>А1612</t>
  </si>
  <si>
    <t>032164142</t>
  </si>
  <si>
    <t>Расходы за счет средств, поступивших от продажи муницпального  имущества</t>
  </si>
  <si>
    <t>Бюджетные инвестиции в объекты капитального строительства (муниципальной) собственности</t>
  </si>
  <si>
    <t>0320164142</t>
  </si>
  <si>
    <t>Реализация проектов проектов инициативного бюджетирования в муниципальных образованиях УР (софинсирование)</t>
  </si>
  <si>
    <t>Административно-хозяйственное обеспечение деятельности организаций</t>
  </si>
  <si>
    <t>244, 611,612</t>
  </si>
  <si>
    <t>0321864142</t>
  </si>
  <si>
    <t>Субсидии бюджетным учреждениям на иные цели</t>
  </si>
  <si>
    <t>0321363200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</si>
</sst>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3">
    <xf numFmtId="0" fontId="0" fillId="0" borderId="0" xfId="0"/>
    <xf numFmtId="49" fontId="0" fillId="0" borderId="0" xfId="0" applyNumberForma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/>
    <xf numFmtId="49" fontId="13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Font="1" applyBorder="1"/>
    <xf numFmtId="0" fontId="18" fillId="0" borderId="0" xfId="0" applyFont="1" applyBorder="1"/>
    <xf numFmtId="0" fontId="1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49" fontId="2" fillId="0" borderId="1" xfId="0" applyNumberFormat="1" applyFont="1" applyBorder="1"/>
    <xf numFmtId="49" fontId="4" fillId="0" borderId="1" xfId="0" applyNumberFormat="1" applyFont="1" applyBorder="1"/>
    <xf numFmtId="0" fontId="5" fillId="0" borderId="2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14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3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wrapText="1"/>
    </xf>
    <xf numFmtId="0" fontId="18" fillId="0" borderId="1" xfId="0" applyFont="1" applyBorder="1"/>
    <xf numFmtId="0" fontId="21" fillId="0" borderId="1" xfId="0" applyFont="1" applyBorder="1"/>
    <xf numFmtId="49" fontId="4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0" fontId="0" fillId="0" borderId="1" xfId="0" applyBorder="1" applyAlignment="1"/>
    <xf numFmtId="0" fontId="2" fillId="0" borderId="0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/>
    </xf>
    <xf numFmtId="0" fontId="10" fillId="0" borderId="21" xfId="0" applyFont="1" applyBorder="1" applyAlignment="1">
      <alignment horizontal="justify" vertical="center" wrapText="1"/>
    </xf>
    <xf numFmtId="0" fontId="4" fillId="0" borderId="22" xfId="0" applyFont="1" applyBorder="1" applyAlignment="1">
      <alignment vertical="center" wrapText="1"/>
    </xf>
    <xf numFmtId="49" fontId="2" fillId="0" borderId="0" xfId="0" applyNumberFormat="1" applyFont="1"/>
    <xf numFmtId="0" fontId="5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/>
    <xf numFmtId="0" fontId="22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164" fontId="22" fillId="0" borderId="1" xfId="0" applyNumberFormat="1" applyFont="1" applyBorder="1" applyAlignment="1">
      <alignment vertical="center"/>
    </xf>
    <xf numFmtId="0" fontId="24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7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 wrapText="1"/>
    </xf>
    <xf numFmtId="0" fontId="21" fillId="0" borderId="0" xfId="0" applyFont="1" applyBorder="1" applyAlignment="1">
      <alignment vertical="center"/>
    </xf>
    <xf numFmtId="49" fontId="28" fillId="0" borderId="1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49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9" fontId="25" fillId="0" borderId="1" xfId="0" applyNumberFormat="1" applyFont="1" applyBorder="1" applyAlignment="1">
      <alignment vertical="center"/>
    </xf>
    <xf numFmtId="0" fontId="26" fillId="0" borderId="2" xfId="0" applyFont="1" applyBorder="1" applyAlignment="1">
      <alignment horizontal="justify" vertical="center" wrapText="1"/>
    </xf>
    <xf numFmtId="0" fontId="27" fillId="0" borderId="5" xfId="0" applyFont="1" applyBorder="1" applyAlignment="1">
      <alignment vertical="center" wrapText="1"/>
    </xf>
    <xf numFmtId="0" fontId="28" fillId="0" borderId="2" xfId="0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1" xfId="0" applyNumberFormat="1" applyFont="1" applyBorder="1"/>
    <xf numFmtId="0" fontId="12" fillId="0" borderId="2" xfId="0" applyFont="1" applyBorder="1" applyAlignment="1">
      <alignment vertical="center"/>
    </xf>
    <xf numFmtId="0" fontId="26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justify" vertical="center"/>
    </xf>
    <xf numFmtId="0" fontId="1" fillId="0" borderId="23" xfId="0" applyFont="1" applyBorder="1" applyAlignment="1">
      <alignment horizontal="justify" vertical="center" wrapText="1"/>
    </xf>
    <xf numFmtId="49" fontId="25" fillId="0" borderId="2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9" fontId="2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4" fontId="12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49" fontId="28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49" fontId="21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49" fontId="18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32" fillId="0" borderId="1" xfId="0" applyFont="1" applyBorder="1" applyAlignment="1">
      <alignment horizontal="justify" vertical="center"/>
    </xf>
    <xf numFmtId="0" fontId="4" fillId="0" borderId="16" xfId="0" applyFont="1" applyBorder="1" applyAlignment="1">
      <alignment vertical="center" wrapText="1"/>
    </xf>
    <xf numFmtId="0" fontId="16" fillId="0" borderId="15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49" fontId="0" fillId="0" borderId="1" xfId="0" applyNumberFormat="1" applyBorder="1" applyAlignment="1"/>
    <xf numFmtId="0" fontId="0" fillId="0" borderId="1" xfId="0" applyBorder="1" applyAlignment="1"/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4" borderId="3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2" xfId="0" applyNumberFormat="1" applyFont="1" applyBorder="1" applyAlignment="1">
      <alignment vertical="center" wrapText="1"/>
    </xf>
    <xf numFmtId="2" fontId="0" fillId="0" borderId="4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49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7" fillId="0" borderId="11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21" fillId="0" borderId="17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vertical="center"/>
    </xf>
    <xf numFmtId="0" fontId="1" fillId="0" borderId="24" xfId="0" applyFont="1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25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view="pageBreakPreview" topLeftCell="E1" zoomScaleNormal="100" zoomScaleSheetLayoutView="100" workbookViewId="0">
      <selection activeCell="M42" sqref="M42"/>
    </sheetView>
  </sheetViews>
  <sheetFormatPr defaultRowHeight="15" x14ac:dyDescent="0.25"/>
  <cols>
    <col min="1" max="1" width="6.42578125" style="38" customWidth="1"/>
    <col min="2" max="2" width="9.140625" style="39"/>
    <col min="3" max="3" width="9.140625" style="38"/>
    <col min="4" max="4" width="9.140625" style="39"/>
    <col min="5" max="5" width="64.28515625" style="39" customWidth="1"/>
    <col min="6" max="6" width="44.140625" style="50" customWidth="1"/>
    <col min="7" max="7" width="15.7109375" style="50" customWidth="1"/>
    <col min="8" max="9" width="15.7109375" style="51" customWidth="1"/>
    <col min="10" max="10" width="19.42578125" style="51" customWidth="1"/>
    <col min="13" max="13" width="11.7109375" customWidth="1"/>
    <col min="14" max="14" width="10.140625" customWidth="1"/>
    <col min="15" max="15" width="11.140625" customWidth="1"/>
  </cols>
  <sheetData>
    <row r="1" spans="1:15" ht="48.75" customHeight="1" x14ac:dyDescent="0.25">
      <c r="A1" s="346" t="s">
        <v>353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5" ht="53.25" customHeight="1" x14ac:dyDescent="0.25">
      <c r="A2" s="348" t="s">
        <v>0</v>
      </c>
      <c r="B2" s="348"/>
      <c r="C2" s="348"/>
      <c r="D2" s="348"/>
      <c r="E2" s="348" t="s">
        <v>225</v>
      </c>
      <c r="F2" s="348" t="s">
        <v>224</v>
      </c>
      <c r="G2" s="348" t="s">
        <v>226</v>
      </c>
      <c r="H2" s="349" t="s">
        <v>227</v>
      </c>
      <c r="I2" s="349" t="s">
        <v>228</v>
      </c>
      <c r="J2" s="349" t="s">
        <v>229</v>
      </c>
    </row>
    <row r="3" spans="1:15" x14ac:dyDescent="0.25">
      <c r="A3" s="2" t="s">
        <v>5</v>
      </c>
      <c r="B3" s="41" t="s">
        <v>6</v>
      </c>
      <c r="C3" s="2" t="s">
        <v>7</v>
      </c>
      <c r="D3" s="41" t="s">
        <v>8</v>
      </c>
      <c r="E3" s="348"/>
      <c r="F3" s="348"/>
      <c r="G3" s="348"/>
      <c r="H3" s="350"/>
      <c r="I3" s="350"/>
      <c r="J3" s="350"/>
    </row>
    <row r="4" spans="1:15" ht="18.75" customHeight="1" x14ac:dyDescent="0.25">
      <c r="A4" s="69" t="s">
        <v>27</v>
      </c>
      <c r="B4" s="70">
        <v>1</v>
      </c>
      <c r="C4" s="69"/>
      <c r="D4" s="70"/>
      <c r="E4" s="337" t="s">
        <v>15</v>
      </c>
      <c r="F4" s="338"/>
      <c r="G4" s="338"/>
      <c r="H4" s="338"/>
      <c r="I4" s="338"/>
      <c r="J4" s="339"/>
    </row>
    <row r="5" spans="1:15" ht="15.75" x14ac:dyDescent="0.25">
      <c r="A5" s="72" t="s">
        <v>27</v>
      </c>
      <c r="B5" s="71">
        <v>1</v>
      </c>
      <c r="C5" s="72" t="s">
        <v>28</v>
      </c>
      <c r="D5" s="71"/>
      <c r="E5" s="340" t="s">
        <v>52</v>
      </c>
      <c r="F5" s="341"/>
      <c r="G5" s="341"/>
      <c r="H5" s="341"/>
      <c r="I5" s="341"/>
      <c r="J5" s="342"/>
    </row>
    <row r="6" spans="1:15" ht="15.75" customHeight="1" x14ac:dyDescent="0.25">
      <c r="A6" s="72" t="s">
        <v>27</v>
      </c>
      <c r="B6" s="71">
        <v>1</v>
      </c>
      <c r="C6" s="72" t="s">
        <v>84</v>
      </c>
      <c r="D6" s="71"/>
      <c r="E6" s="340" t="s">
        <v>85</v>
      </c>
      <c r="F6" s="341"/>
      <c r="G6" s="341"/>
      <c r="H6" s="341"/>
      <c r="I6" s="341"/>
      <c r="J6" s="342"/>
    </row>
    <row r="7" spans="1:15" ht="15.75" customHeight="1" x14ac:dyDescent="0.25">
      <c r="A7" s="330"/>
      <c r="B7" s="326"/>
      <c r="C7" s="330"/>
      <c r="D7" s="326">
        <v>211</v>
      </c>
      <c r="E7" s="328" t="s">
        <v>230</v>
      </c>
      <c r="F7" s="4" t="s">
        <v>231</v>
      </c>
      <c r="G7" s="4" t="s">
        <v>141</v>
      </c>
      <c r="H7" s="154">
        <f>98300-9</f>
        <v>98291</v>
      </c>
      <c r="I7" s="154">
        <f>95708-9</f>
        <v>95699</v>
      </c>
      <c r="J7" s="129">
        <f>ROUND(((I7/H7*100)-100),0)</f>
        <v>-3</v>
      </c>
    </row>
    <row r="8" spans="1:15" ht="39" customHeight="1" x14ac:dyDescent="0.25">
      <c r="A8" s="335"/>
      <c r="B8" s="336"/>
      <c r="C8" s="335"/>
      <c r="D8" s="336"/>
      <c r="E8" s="329"/>
      <c r="F8" s="4" t="s">
        <v>232</v>
      </c>
      <c r="G8" s="4" t="s">
        <v>233</v>
      </c>
      <c r="H8" s="61">
        <f>12144.92-1.1</f>
        <v>12143.82</v>
      </c>
      <c r="I8" s="61">
        <f>11942.21+1.65-1.1</f>
        <v>11942.759999999998</v>
      </c>
      <c r="J8" s="129">
        <f t="shared" ref="J8:J12" si="0">ROUND(((I8/H8*100)-100),0)</f>
        <v>-2</v>
      </c>
      <c r="L8">
        <f>H8+H10+H12+H14+H16</f>
        <v>19529.55</v>
      </c>
      <c r="M8">
        <f>I8+I10+I12+I14+I16</f>
        <v>19509.889999999996</v>
      </c>
      <c r="N8">
        <f>L8+L19</f>
        <v>19531.32</v>
      </c>
      <c r="O8">
        <f>M8+M19</f>
        <v>19511.659999999996</v>
      </c>
    </row>
    <row r="9" spans="1:15" ht="15.75" customHeight="1" x14ac:dyDescent="0.25">
      <c r="A9" s="330"/>
      <c r="B9" s="326"/>
      <c r="C9" s="330"/>
      <c r="D9" s="326">
        <v>211</v>
      </c>
      <c r="E9" s="328" t="s">
        <v>302</v>
      </c>
      <c r="F9" s="4" t="s">
        <v>231</v>
      </c>
      <c r="G9" s="4" t="s">
        <v>141</v>
      </c>
      <c r="H9" s="154">
        <v>29000</v>
      </c>
      <c r="I9" s="154">
        <v>30450</v>
      </c>
      <c r="J9" s="129">
        <f t="shared" si="0"/>
        <v>5</v>
      </c>
    </row>
    <row r="10" spans="1:15" ht="36.75" customHeight="1" x14ac:dyDescent="0.25">
      <c r="A10" s="335"/>
      <c r="B10" s="336"/>
      <c r="C10" s="335"/>
      <c r="D10" s="336"/>
      <c r="E10" s="329"/>
      <c r="F10" s="4" t="s">
        <v>232</v>
      </c>
      <c r="G10" s="4" t="s">
        <v>233</v>
      </c>
      <c r="H10" s="61">
        <v>2474.7199999999998</v>
      </c>
      <c r="I10" s="61">
        <f>2598.46+8.62</f>
        <v>2607.08</v>
      </c>
      <c r="J10" s="129">
        <f t="shared" si="0"/>
        <v>5</v>
      </c>
    </row>
    <row r="11" spans="1:15" ht="23.25" customHeight="1" x14ac:dyDescent="0.25">
      <c r="A11" s="330"/>
      <c r="B11" s="326"/>
      <c r="C11" s="330"/>
      <c r="D11" s="326">
        <v>211</v>
      </c>
      <c r="E11" s="328" t="s">
        <v>234</v>
      </c>
      <c r="F11" s="4" t="s">
        <v>235</v>
      </c>
      <c r="G11" s="4" t="s">
        <v>139</v>
      </c>
      <c r="H11" s="154">
        <v>2570</v>
      </c>
      <c r="I11" s="154">
        <v>2570</v>
      </c>
      <c r="J11" s="129">
        <f t="shared" si="0"/>
        <v>0</v>
      </c>
    </row>
    <row r="12" spans="1:15" ht="35.25" customHeight="1" x14ac:dyDescent="0.25">
      <c r="A12" s="335"/>
      <c r="B12" s="336"/>
      <c r="C12" s="335"/>
      <c r="D12" s="336"/>
      <c r="E12" s="329"/>
      <c r="F12" s="4" t="s">
        <v>232</v>
      </c>
      <c r="G12" s="4" t="s">
        <v>233</v>
      </c>
      <c r="H12" s="61">
        <v>595.24</v>
      </c>
      <c r="I12" s="61">
        <v>595.24</v>
      </c>
      <c r="J12" s="129">
        <f t="shared" si="0"/>
        <v>0</v>
      </c>
    </row>
    <row r="13" spans="1:15" ht="15.75" customHeight="1" x14ac:dyDescent="0.25">
      <c r="A13" s="330"/>
      <c r="B13" s="326"/>
      <c r="C13" s="330"/>
      <c r="D13" s="326">
        <v>211</v>
      </c>
      <c r="E13" s="328" t="s">
        <v>303</v>
      </c>
      <c r="F13" s="4" t="s">
        <v>304</v>
      </c>
      <c r="G13" s="4" t="s">
        <v>141</v>
      </c>
      <c r="H13" s="154">
        <f>48669-8</f>
        <v>48661</v>
      </c>
      <c r="I13" s="154">
        <f>49160-8</f>
        <v>49152</v>
      </c>
      <c r="J13" s="129">
        <f>ROUND(((I13/H13*100)-100),0)</f>
        <v>1</v>
      </c>
    </row>
    <row r="14" spans="1:15" ht="37.5" customHeight="1" x14ac:dyDescent="0.25">
      <c r="A14" s="335"/>
      <c r="B14" s="336"/>
      <c r="C14" s="335"/>
      <c r="D14" s="336"/>
      <c r="E14" s="329"/>
      <c r="F14" s="4" t="s">
        <v>232</v>
      </c>
      <c r="G14" s="4" t="s">
        <v>233</v>
      </c>
      <c r="H14" s="61">
        <f>3804.82-0.67</f>
        <v>3804.15</v>
      </c>
      <c r="I14" s="61">
        <f>3853.86-0.67</f>
        <v>3853.19</v>
      </c>
      <c r="J14" s="129">
        <f t="shared" ref="J14:J16" si="1">ROUND(((I14/H14*100)-100),0)</f>
        <v>1</v>
      </c>
    </row>
    <row r="15" spans="1:15" ht="15.75" customHeight="1" x14ac:dyDescent="0.25">
      <c r="A15" s="330"/>
      <c r="B15" s="326"/>
      <c r="C15" s="330"/>
      <c r="D15" s="326">
        <v>211</v>
      </c>
      <c r="E15" s="328" t="s">
        <v>305</v>
      </c>
      <c r="F15" s="4" t="s">
        <v>306</v>
      </c>
      <c r="G15" s="4" t="s">
        <v>139</v>
      </c>
      <c r="H15" s="154">
        <v>20</v>
      </c>
      <c r="I15" s="154">
        <v>20</v>
      </c>
      <c r="J15" s="129">
        <f t="shared" si="1"/>
        <v>0</v>
      </c>
    </row>
    <row r="16" spans="1:15" ht="34.5" customHeight="1" x14ac:dyDescent="0.25">
      <c r="A16" s="335"/>
      <c r="B16" s="336"/>
      <c r="C16" s="335"/>
      <c r="D16" s="336"/>
      <c r="E16" s="329"/>
      <c r="F16" s="4" t="s">
        <v>232</v>
      </c>
      <c r="G16" s="4" t="s">
        <v>233</v>
      </c>
      <c r="H16" s="61">
        <v>511.62</v>
      </c>
      <c r="I16" s="61">
        <v>511.62</v>
      </c>
      <c r="J16" s="129">
        <f t="shared" si="1"/>
        <v>0</v>
      </c>
    </row>
    <row r="17" spans="1:17" ht="15" customHeight="1" x14ac:dyDescent="0.25">
      <c r="A17" s="125" t="s">
        <v>27</v>
      </c>
      <c r="B17" s="247">
        <v>1</v>
      </c>
      <c r="C17" s="125" t="s">
        <v>137</v>
      </c>
      <c r="D17" s="71"/>
      <c r="E17" s="337" t="s">
        <v>378</v>
      </c>
      <c r="F17" s="338"/>
      <c r="G17" s="338"/>
      <c r="H17" s="338"/>
      <c r="I17" s="338"/>
      <c r="J17" s="339"/>
    </row>
    <row r="18" spans="1:17" ht="18.75" customHeight="1" x14ac:dyDescent="0.25">
      <c r="A18" s="330"/>
      <c r="B18" s="326"/>
      <c r="C18" s="330"/>
      <c r="D18" s="326">
        <v>211</v>
      </c>
      <c r="E18" s="328" t="s">
        <v>230</v>
      </c>
      <c r="F18" s="4" t="s">
        <v>231</v>
      </c>
      <c r="G18" s="4" t="s">
        <v>141</v>
      </c>
      <c r="H18" s="154">
        <v>9</v>
      </c>
      <c r="I18" s="154">
        <v>9</v>
      </c>
      <c r="J18" s="129">
        <f>ROUND(((I18/H18*100)-100),0)</f>
        <v>0</v>
      </c>
    </row>
    <row r="19" spans="1:17" ht="33.75" customHeight="1" x14ac:dyDescent="0.25">
      <c r="A19" s="335"/>
      <c r="B19" s="336"/>
      <c r="C19" s="335"/>
      <c r="D19" s="336"/>
      <c r="E19" s="329"/>
      <c r="F19" s="4" t="s">
        <v>232</v>
      </c>
      <c r="G19" s="4" t="s">
        <v>233</v>
      </c>
      <c r="H19" s="42">
        <v>1.1000000000000001</v>
      </c>
      <c r="I19" s="42">
        <v>1.1000000000000001</v>
      </c>
      <c r="J19" s="129">
        <f t="shared" ref="J19:J21" si="2">ROUND(((I19/H19*100)-100),0)</f>
        <v>0</v>
      </c>
      <c r="L19">
        <f>H19+H21</f>
        <v>1.77</v>
      </c>
      <c r="M19">
        <f>I19+I21</f>
        <v>1.77</v>
      </c>
    </row>
    <row r="20" spans="1:17" ht="18" customHeight="1" x14ac:dyDescent="0.25">
      <c r="A20" s="330"/>
      <c r="B20" s="326"/>
      <c r="C20" s="330"/>
      <c r="D20" s="326">
        <v>211</v>
      </c>
      <c r="E20" s="328" t="s">
        <v>303</v>
      </c>
      <c r="F20" s="4" t="s">
        <v>304</v>
      </c>
      <c r="G20" s="4" t="s">
        <v>141</v>
      </c>
      <c r="H20" s="154">
        <v>8</v>
      </c>
      <c r="I20" s="154">
        <v>8</v>
      </c>
      <c r="J20" s="129">
        <f>ROUND(((I20/H20*100)-100),0)</f>
        <v>0</v>
      </c>
    </row>
    <row r="21" spans="1:17" ht="35.25" customHeight="1" x14ac:dyDescent="0.25">
      <c r="A21" s="335"/>
      <c r="B21" s="336"/>
      <c r="C21" s="335"/>
      <c r="D21" s="336"/>
      <c r="E21" s="329"/>
      <c r="F21" s="4" t="s">
        <v>232</v>
      </c>
      <c r="G21" s="4" t="s">
        <v>233</v>
      </c>
      <c r="H21" s="61">
        <v>0.67</v>
      </c>
      <c r="I21" s="61">
        <v>0.67</v>
      </c>
      <c r="J21" s="129">
        <f t="shared" si="2"/>
        <v>0</v>
      </c>
    </row>
    <row r="22" spans="1:17" ht="19.5" customHeight="1" x14ac:dyDescent="0.25">
      <c r="A22" s="62" t="s">
        <v>27</v>
      </c>
      <c r="B22" s="63">
        <v>2</v>
      </c>
      <c r="C22" s="62"/>
      <c r="D22" s="63"/>
      <c r="E22" s="343" t="s">
        <v>21</v>
      </c>
      <c r="F22" s="344"/>
      <c r="G22" s="344"/>
      <c r="H22" s="344"/>
      <c r="I22" s="344"/>
      <c r="J22" s="345"/>
    </row>
    <row r="23" spans="1:17" ht="19.5" customHeight="1" x14ac:dyDescent="0.25">
      <c r="A23" s="72" t="s">
        <v>27</v>
      </c>
      <c r="B23" s="71">
        <v>2</v>
      </c>
      <c r="C23" s="72" t="s">
        <v>28</v>
      </c>
      <c r="D23" s="71"/>
      <c r="E23" s="340" t="s">
        <v>91</v>
      </c>
      <c r="F23" s="341"/>
      <c r="G23" s="341"/>
      <c r="H23" s="341"/>
      <c r="I23" s="341"/>
      <c r="J23" s="342"/>
    </row>
    <row r="24" spans="1:17" ht="15.75" x14ac:dyDescent="0.25">
      <c r="A24" s="72" t="s">
        <v>27</v>
      </c>
      <c r="B24" s="71">
        <v>2</v>
      </c>
      <c r="C24" s="72" t="s">
        <v>115</v>
      </c>
      <c r="D24" s="71"/>
      <c r="E24" s="340" t="s">
        <v>379</v>
      </c>
      <c r="F24" s="341"/>
      <c r="G24" s="341"/>
      <c r="H24" s="341"/>
      <c r="I24" s="341"/>
      <c r="J24" s="342"/>
    </row>
    <row r="25" spans="1:17" ht="81" hidden="1" customHeight="1" x14ac:dyDescent="0.25">
      <c r="A25" s="72" t="s">
        <v>27</v>
      </c>
      <c r="B25" s="71">
        <v>2</v>
      </c>
      <c r="C25" s="72" t="s">
        <v>130</v>
      </c>
      <c r="D25" s="71">
        <v>2</v>
      </c>
      <c r="E25" s="340" t="s">
        <v>167</v>
      </c>
      <c r="F25" s="341"/>
      <c r="G25" s="341"/>
      <c r="H25" s="341"/>
      <c r="I25" s="341"/>
      <c r="J25" s="342"/>
    </row>
    <row r="26" spans="1:17" ht="15" customHeight="1" x14ac:dyDescent="0.25">
      <c r="A26" s="72" t="s">
        <v>27</v>
      </c>
      <c r="B26" s="251">
        <v>4</v>
      </c>
      <c r="C26" s="72"/>
      <c r="D26" s="251"/>
      <c r="E26" s="340" t="s">
        <v>380</v>
      </c>
      <c r="F26" s="341"/>
      <c r="G26" s="341"/>
      <c r="H26" s="341"/>
      <c r="I26" s="341"/>
      <c r="J26" s="342"/>
    </row>
    <row r="27" spans="1:17" ht="27" customHeight="1" x14ac:dyDescent="0.25">
      <c r="A27" s="330"/>
      <c r="B27" s="326"/>
      <c r="C27" s="330"/>
      <c r="D27" s="326">
        <v>211</v>
      </c>
      <c r="E27" s="328" t="s">
        <v>237</v>
      </c>
      <c r="F27" s="4" t="s">
        <v>238</v>
      </c>
      <c r="G27" s="4" t="s">
        <v>139</v>
      </c>
      <c r="H27" s="154">
        <f>205-2</f>
        <v>203</v>
      </c>
      <c r="I27" s="154">
        <f>212-2</f>
        <v>210</v>
      </c>
      <c r="J27" s="129">
        <f t="shared" ref="J27:J33" si="3">ROUND(((I27/H27*100)-100),0)</f>
        <v>3</v>
      </c>
    </row>
    <row r="28" spans="1:17" ht="17.25" customHeight="1" x14ac:dyDescent="0.25">
      <c r="A28" s="331"/>
      <c r="B28" s="332"/>
      <c r="C28" s="331"/>
      <c r="D28" s="332"/>
      <c r="E28" s="333"/>
      <c r="F28" s="122" t="s">
        <v>308</v>
      </c>
      <c r="G28" s="124" t="s">
        <v>141</v>
      </c>
      <c r="H28" s="123">
        <f>111500-890</f>
        <v>110610</v>
      </c>
      <c r="I28" s="123">
        <f>113774-890</f>
        <v>112884</v>
      </c>
      <c r="J28" s="129">
        <f t="shared" si="3"/>
        <v>2</v>
      </c>
      <c r="L28">
        <f>H29+H31+H33</f>
        <v>62573.740000000005</v>
      </c>
      <c r="M28">
        <f>I29+I31+I33</f>
        <v>62568.740000000005</v>
      </c>
      <c r="N28">
        <f>L28+L36+L54+L58</f>
        <v>68169.95</v>
      </c>
      <c r="O28">
        <f>M28+M36+M54+M58</f>
        <v>68116.179999999993</v>
      </c>
      <c r="P28">
        <f>N28+N8</f>
        <v>87701.26999999999</v>
      </c>
      <c r="Q28">
        <f>O28+O8</f>
        <v>87627.839999999997</v>
      </c>
    </row>
    <row r="29" spans="1:17" ht="35.25" customHeight="1" x14ac:dyDescent="0.25">
      <c r="A29" s="327"/>
      <c r="B29" s="327"/>
      <c r="C29" s="327"/>
      <c r="D29" s="327"/>
      <c r="E29" s="334"/>
      <c r="F29" s="4" t="s">
        <v>232</v>
      </c>
      <c r="G29" s="4" t="s">
        <v>233</v>
      </c>
      <c r="H29" s="61">
        <f>57863.73-453.17</f>
        <v>57410.560000000005</v>
      </c>
      <c r="I29" s="61">
        <f>57863.73-5-453.17</f>
        <v>57405.560000000005</v>
      </c>
      <c r="J29" s="129">
        <f t="shared" si="3"/>
        <v>0</v>
      </c>
    </row>
    <row r="30" spans="1:17" ht="27.75" customHeight="1" x14ac:dyDescent="0.25">
      <c r="A30" s="330"/>
      <c r="B30" s="351"/>
      <c r="C30" s="330"/>
      <c r="D30" s="326">
        <v>211</v>
      </c>
      <c r="E30" s="328" t="s">
        <v>236</v>
      </c>
      <c r="F30" s="4" t="s">
        <v>307</v>
      </c>
      <c r="G30" s="4" t="s">
        <v>139</v>
      </c>
      <c r="H30" s="154">
        <v>20</v>
      </c>
      <c r="I30" s="154">
        <v>20</v>
      </c>
      <c r="J30" s="129">
        <f t="shared" si="3"/>
        <v>0</v>
      </c>
    </row>
    <row r="31" spans="1:17" ht="31.5" customHeight="1" x14ac:dyDescent="0.25">
      <c r="A31" s="335"/>
      <c r="B31" s="352"/>
      <c r="C31" s="335"/>
      <c r="D31" s="336"/>
      <c r="E31" s="329"/>
      <c r="F31" s="4" t="s">
        <v>232</v>
      </c>
      <c r="G31" s="4" t="s">
        <v>233</v>
      </c>
      <c r="H31" s="42">
        <f>3300.6</f>
        <v>3300.6</v>
      </c>
      <c r="I31" s="42">
        <f>3300.6</f>
        <v>3300.6</v>
      </c>
      <c r="J31" s="129">
        <f t="shared" si="3"/>
        <v>0</v>
      </c>
    </row>
    <row r="32" spans="1:17" ht="20.25" customHeight="1" x14ac:dyDescent="0.25">
      <c r="A32" s="330"/>
      <c r="B32" s="326"/>
      <c r="C32" s="330"/>
      <c r="D32" s="326">
        <v>211</v>
      </c>
      <c r="E32" s="328" t="s">
        <v>351</v>
      </c>
      <c r="F32" s="4" t="s">
        <v>352</v>
      </c>
      <c r="G32" s="4" t="s">
        <v>139</v>
      </c>
      <c r="H32" s="154">
        <v>79</v>
      </c>
      <c r="I32" s="154">
        <v>80</v>
      </c>
      <c r="J32" s="129">
        <f t="shared" si="3"/>
        <v>1</v>
      </c>
    </row>
    <row r="33" spans="1:13" ht="36" customHeight="1" x14ac:dyDescent="0.25">
      <c r="A33" s="335"/>
      <c r="B33" s="336"/>
      <c r="C33" s="335"/>
      <c r="D33" s="336"/>
      <c r="E33" s="329"/>
      <c r="F33" s="4" t="s">
        <v>232</v>
      </c>
      <c r="G33" s="4" t="s">
        <v>233</v>
      </c>
      <c r="H33" s="61">
        <f>1886.16-23.58</f>
        <v>1862.5800000000002</v>
      </c>
      <c r="I33" s="61">
        <f>1886.16-23.58</f>
        <v>1862.5800000000002</v>
      </c>
      <c r="J33" s="129">
        <f t="shared" si="3"/>
        <v>0</v>
      </c>
    </row>
    <row r="34" spans="1:13" ht="20.25" customHeight="1" x14ac:dyDescent="0.25">
      <c r="A34" s="125" t="s">
        <v>27</v>
      </c>
      <c r="B34" s="247">
        <v>2</v>
      </c>
      <c r="C34" s="125" t="s">
        <v>124</v>
      </c>
      <c r="D34" s="247"/>
      <c r="E34" s="337" t="s">
        <v>125</v>
      </c>
      <c r="F34" s="338"/>
      <c r="G34" s="338"/>
      <c r="H34" s="338"/>
      <c r="I34" s="338"/>
      <c r="J34" s="339"/>
      <c r="K34" s="126"/>
    </row>
    <row r="35" spans="1:13" ht="20.25" customHeight="1" x14ac:dyDescent="0.25">
      <c r="A35" s="330"/>
      <c r="B35" s="326"/>
      <c r="C35" s="330"/>
      <c r="D35" s="326">
        <v>211</v>
      </c>
      <c r="E35" s="328" t="s">
        <v>239</v>
      </c>
      <c r="F35" s="4" t="s">
        <v>142</v>
      </c>
      <c r="G35" s="4" t="s">
        <v>139</v>
      </c>
      <c r="H35" s="154">
        <f>2327-25</f>
        <v>2302</v>
      </c>
      <c r="I35" s="154">
        <f>2327-25</f>
        <v>2302</v>
      </c>
      <c r="J35" s="129">
        <f t="shared" ref="J35:J42" si="4">ROUND(((I35/H35*100)-100),0)</f>
        <v>0</v>
      </c>
    </row>
    <row r="36" spans="1:13" ht="36" customHeight="1" x14ac:dyDescent="0.25">
      <c r="A36" s="335"/>
      <c r="B36" s="336"/>
      <c r="C36" s="335"/>
      <c r="D36" s="336"/>
      <c r="E36" s="329"/>
      <c r="F36" s="4" t="s">
        <v>232</v>
      </c>
      <c r="G36" s="4" t="s">
        <v>233</v>
      </c>
      <c r="H36" s="61">
        <f>429.3-4.58</f>
        <v>424.72</v>
      </c>
      <c r="I36" s="61">
        <f>429.3-4.58</f>
        <v>424.72</v>
      </c>
      <c r="J36" s="129">
        <f t="shared" si="4"/>
        <v>0</v>
      </c>
      <c r="L36">
        <f>H36+H38+H40+H42</f>
        <v>3397.5000000000005</v>
      </c>
      <c r="M36">
        <f>I36+I38+I40+I42</f>
        <v>3348.73</v>
      </c>
    </row>
    <row r="37" spans="1:13" ht="18" customHeight="1" x14ac:dyDescent="0.25">
      <c r="A37" s="326"/>
      <c r="B37" s="326"/>
      <c r="C37" s="326"/>
      <c r="D37" s="326">
        <v>211</v>
      </c>
      <c r="E37" s="328" t="s">
        <v>309</v>
      </c>
      <c r="F37" s="4" t="s">
        <v>140</v>
      </c>
      <c r="G37" s="4" t="s">
        <v>141</v>
      </c>
      <c r="H37" s="154">
        <f>7031-4</f>
        <v>7027</v>
      </c>
      <c r="I37" s="154">
        <f>7311-4</f>
        <v>7307</v>
      </c>
      <c r="J37" s="129">
        <f t="shared" si="4"/>
        <v>4</v>
      </c>
    </row>
    <row r="38" spans="1:13" ht="36" customHeight="1" x14ac:dyDescent="0.25">
      <c r="A38" s="327"/>
      <c r="B38" s="327"/>
      <c r="C38" s="327"/>
      <c r="D38" s="327"/>
      <c r="E38" s="329"/>
      <c r="F38" s="4" t="s">
        <v>232</v>
      </c>
      <c r="G38" s="4" t="s">
        <v>233</v>
      </c>
      <c r="H38" s="61">
        <f>1651.77-20.23</f>
        <v>1631.54</v>
      </c>
      <c r="I38" s="61">
        <f>1651.77-48.77-20.23</f>
        <v>1582.77</v>
      </c>
      <c r="J38" s="129">
        <f t="shared" si="4"/>
        <v>-3</v>
      </c>
    </row>
    <row r="39" spans="1:13" ht="18" customHeight="1" x14ac:dyDescent="0.25">
      <c r="A39" s="326"/>
      <c r="B39" s="326"/>
      <c r="C39" s="326"/>
      <c r="D39" s="326">
        <v>211</v>
      </c>
      <c r="E39" s="328" t="s">
        <v>311</v>
      </c>
      <c r="F39" s="4" t="s">
        <v>140</v>
      </c>
      <c r="G39" s="4" t="s">
        <v>141</v>
      </c>
      <c r="H39" s="154">
        <f>2880-3</f>
        <v>2877</v>
      </c>
      <c r="I39" s="154">
        <f>2880-3</f>
        <v>2877</v>
      </c>
      <c r="J39" s="129">
        <f t="shared" si="4"/>
        <v>0</v>
      </c>
    </row>
    <row r="40" spans="1:13" ht="36" customHeight="1" x14ac:dyDescent="0.25">
      <c r="A40" s="327"/>
      <c r="B40" s="327"/>
      <c r="C40" s="327"/>
      <c r="D40" s="327"/>
      <c r="E40" s="329"/>
      <c r="F40" s="4" t="s">
        <v>232</v>
      </c>
      <c r="G40" s="4" t="s">
        <v>233</v>
      </c>
      <c r="H40" s="61">
        <f>923.8-11.86</f>
        <v>911.93999999999994</v>
      </c>
      <c r="I40" s="61">
        <f>923.8-11.86</f>
        <v>911.93999999999994</v>
      </c>
      <c r="J40" s="129">
        <f t="shared" si="4"/>
        <v>0</v>
      </c>
    </row>
    <row r="41" spans="1:13" ht="14.25" customHeight="1" x14ac:dyDescent="0.25">
      <c r="A41" s="326"/>
      <c r="B41" s="326"/>
      <c r="C41" s="326"/>
      <c r="D41" s="326">
        <v>211</v>
      </c>
      <c r="E41" s="367" t="s">
        <v>312</v>
      </c>
      <c r="F41" s="4" t="s">
        <v>313</v>
      </c>
      <c r="G41" s="4" t="s">
        <v>139</v>
      </c>
      <c r="H41" s="154">
        <v>32</v>
      </c>
      <c r="I41" s="154">
        <v>32</v>
      </c>
      <c r="J41" s="129">
        <f t="shared" si="4"/>
        <v>0</v>
      </c>
    </row>
    <row r="42" spans="1:13" ht="36" customHeight="1" x14ac:dyDescent="0.25">
      <c r="A42" s="327"/>
      <c r="B42" s="327"/>
      <c r="C42" s="327"/>
      <c r="D42" s="327"/>
      <c r="E42" s="368"/>
      <c r="F42" s="4" t="s">
        <v>232</v>
      </c>
      <c r="G42" s="4" t="s">
        <v>233</v>
      </c>
      <c r="H42" s="61">
        <v>429.3</v>
      </c>
      <c r="I42" s="61">
        <v>429.3</v>
      </c>
      <c r="J42" s="129">
        <f t="shared" si="4"/>
        <v>0</v>
      </c>
    </row>
    <row r="43" spans="1:13" s="126" customFormat="1" ht="18.75" customHeight="1" x14ac:dyDescent="0.25">
      <c r="A43" s="125" t="s">
        <v>27</v>
      </c>
      <c r="B43" s="88">
        <v>2</v>
      </c>
      <c r="C43" s="125" t="s">
        <v>130</v>
      </c>
      <c r="D43" s="88"/>
      <c r="E43" s="337" t="s">
        <v>378</v>
      </c>
      <c r="F43" s="338"/>
      <c r="G43" s="338"/>
      <c r="H43" s="338"/>
      <c r="I43" s="338"/>
      <c r="J43" s="339"/>
    </row>
    <row r="44" spans="1:13" s="126" customFormat="1" ht="21.75" customHeight="1" x14ac:dyDescent="0.25">
      <c r="A44" s="330"/>
      <c r="B44" s="326"/>
      <c r="C44" s="330"/>
      <c r="D44" s="326">
        <v>211</v>
      </c>
      <c r="E44" s="328" t="s">
        <v>237</v>
      </c>
      <c r="F44" s="4" t="s">
        <v>238</v>
      </c>
      <c r="G44" s="4" t="s">
        <v>139</v>
      </c>
      <c r="H44" s="154">
        <v>2</v>
      </c>
      <c r="I44" s="154">
        <v>2</v>
      </c>
      <c r="J44" s="129">
        <f t="shared" ref="J44:J48" si="5">ROUND(((I44/H44*100)-100),0)</f>
        <v>0</v>
      </c>
    </row>
    <row r="45" spans="1:13" s="126" customFormat="1" ht="14.25" customHeight="1" x14ac:dyDescent="0.25">
      <c r="A45" s="331"/>
      <c r="B45" s="332"/>
      <c r="C45" s="331"/>
      <c r="D45" s="332"/>
      <c r="E45" s="333"/>
      <c r="F45" s="122" t="s">
        <v>308</v>
      </c>
      <c r="G45" s="124" t="s">
        <v>141</v>
      </c>
      <c r="H45" s="123">
        <v>890</v>
      </c>
      <c r="I45" s="123">
        <v>890</v>
      </c>
      <c r="J45" s="129">
        <f t="shared" si="5"/>
        <v>0</v>
      </c>
    </row>
    <row r="46" spans="1:13" s="126" customFormat="1" ht="21.75" customHeight="1" x14ac:dyDescent="0.25">
      <c r="A46" s="327"/>
      <c r="B46" s="327"/>
      <c r="C46" s="327"/>
      <c r="D46" s="327"/>
      <c r="E46" s="334"/>
      <c r="F46" s="4" t="s">
        <v>232</v>
      </c>
      <c r="G46" s="4" t="s">
        <v>233</v>
      </c>
      <c r="H46" s="61">
        <v>453.17</v>
      </c>
      <c r="I46" s="61">
        <v>453.17</v>
      </c>
      <c r="J46" s="129">
        <f t="shared" si="5"/>
        <v>0</v>
      </c>
      <c r="L46" s="126">
        <f>H46+H48</f>
        <v>476.75</v>
      </c>
      <c r="M46" s="126">
        <f>I46+I48</f>
        <v>476.75</v>
      </c>
    </row>
    <row r="47" spans="1:13" s="126" customFormat="1" ht="21.75" customHeight="1" x14ac:dyDescent="0.25">
      <c r="A47" s="330"/>
      <c r="B47" s="326"/>
      <c r="C47" s="330"/>
      <c r="D47" s="326">
        <v>211</v>
      </c>
      <c r="E47" s="328" t="s">
        <v>351</v>
      </c>
      <c r="F47" s="4" t="s">
        <v>352</v>
      </c>
      <c r="G47" s="4" t="s">
        <v>139</v>
      </c>
      <c r="H47" s="154">
        <v>1</v>
      </c>
      <c r="I47" s="154">
        <v>1</v>
      </c>
      <c r="J47" s="129">
        <f t="shared" si="5"/>
        <v>0</v>
      </c>
    </row>
    <row r="48" spans="1:13" s="126" customFormat="1" ht="21.75" customHeight="1" x14ac:dyDescent="0.25">
      <c r="A48" s="335"/>
      <c r="B48" s="336"/>
      <c r="C48" s="335"/>
      <c r="D48" s="336"/>
      <c r="E48" s="329"/>
      <c r="F48" s="4" t="s">
        <v>232</v>
      </c>
      <c r="G48" s="4" t="s">
        <v>233</v>
      </c>
      <c r="H48" s="61">
        <v>23.58</v>
      </c>
      <c r="I48" s="61">
        <v>23.58</v>
      </c>
      <c r="J48" s="129">
        <f t="shared" si="5"/>
        <v>0</v>
      </c>
    </row>
    <row r="49" spans="1:14" ht="22.5" customHeight="1" x14ac:dyDescent="0.25">
      <c r="A49" s="330"/>
      <c r="B49" s="326"/>
      <c r="C49" s="330"/>
      <c r="D49" s="326">
        <v>211</v>
      </c>
      <c r="E49" s="328" t="s">
        <v>239</v>
      </c>
      <c r="F49" s="4" t="s">
        <v>142</v>
      </c>
      <c r="G49" s="4" t="s">
        <v>139</v>
      </c>
      <c r="H49" s="154">
        <v>25</v>
      </c>
      <c r="I49" s="154">
        <v>25</v>
      </c>
      <c r="J49" s="129">
        <f t="shared" ref="J49:J54" si="6">ROUND(((I49/H49*100)-100),0)</f>
        <v>0</v>
      </c>
    </row>
    <row r="50" spans="1:14" ht="31.5" customHeight="1" x14ac:dyDescent="0.25">
      <c r="A50" s="335"/>
      <c r="B50" s="336"/>
      <c r="C50" s="335"/>
      <c r="D50" s="336"/>
      <c r="E50" s="329"/>
      <c r="F50" s="4" t="s">
        <v>232</v>
      </c>
      <c r="G50" s="4" t="s">
        <v>233</v>
      </c>
      <c r="H50" s="61">
        <v>4.58</v>
      </c>
      <c r="I50" s="61">
        <v>4.58</v>
      </c>
      <c r="J50" s="129">
        <f t="shared" si="6"/>
        <v>0</v>
      </c>
    </row>
    <row r="51" spans="1:14" ht="16.5" customHeight="1" x14ac:dyDescent="0.25">
      <c r="A51" s="326"/>
      <c r="B51" s="326"/>
      <c r="C51" s="326"/>
      <c r="D51" s="326">
        <v>211</v>
      </c>
      <c r="E51" s="328" t="s">
        <v>309</v>
      </c>
      <c r="F51" s="4" t="s">
        <v>140</v>
      </c>
      <c r="G51" s="4" t="s">
        <v>141</v>
      </c>
      <c r="H51" s="154">
        <v>4</v>
      </c>
      <c r="I51" s="154">
        <v>4</v>
      </c>
      <c r="J51" s="129">
        <f t="shared" si="6"/>
        <v>0</v>
      </c>
    </row>
    <row r="52" spans="1:14" ht="35.25" customHeight="1" x14ac:dyDescent="0.25">
      <c r="A52" s="327"/>
      <c r="B52" s="327"/>
      <c r="C52" s="327"/>
      <c r="D52" s="327"/>
      <c r="E52" s="329"/>
      <c r="F52" s="4" t="s">
        <v>232</v>
      </c>
      <c r="G52" s="4" t="s">
        <v>233</v>
      </c>
      <c r="H52" s="61">
        <v>20.23</v>
      </c>
      <c r="I52" s="61">
        <v>20.23</v>
      </c>
      <c r="J52" s="129">
        <f t="shared" si="6"/>
        <v>0</v>
      </c>
    </row>
    <row r="53" spans="1:14" ht="17.25" customHeight="1" x14ac:dyDescent="0.25">
      <c r="A53" s="326"/>
      <c r="B53" s="326"/>
      <c r="C53" s="326"/>
      <c r="D53" s="326">
        <v>211</v>
      </c>
      <c r="E53" s="328" t="s">
        <v>311</v>
      </c>
      <c r="F53" s="4" t="s">
        <v>140</v>
      </c>
      <c r="G53" s="4" t="s">
        <v>141</v>
      </c>
      <c r="H53" s="154">
        <v>3</v>
      </c>
      <c r="I53" s="154">
        <v>3</v>
      </c>
      <c r="J53" s="129">
        <f t="shared" si="6"/>
        <v>0</v>
      </c>
      <c r="L53">
        <f>H50+H52+H54</f>
        <v>36.67</v>
      </c>
      <c r="M53">
        <f>I50+I52+I54</f>
        <v>36.67</v>
      </c>
    </row>
    <row r="54" spans="1:14" ht="32.25" customHeight="1" x14ac:dyDescent="0.25">
      <c r="A54" s="327"/>
      <c r="B54" s="327"/>
      <c r="C54" s="327"/>
      <c r="D54" s="327"/>
      <c r="E54" s="329"/>
      <c r="F54" s="4" t="s">
        <v>232</v>
      </c>
      <c r="G54" s="4" t="s">
        <v>233</v>
      </c>
      <c r="H54" s="61">
        <v>11.86</v>
      </c>
      <c r="I54" s="61">
        <v>11.86</v>
      </c>
      <c r="J54" s="129">
        <f t="shared" si="6"/>
        <v>0</v>
      </c>
      <c r="L54">
        <f>H46+H48+H50+H52+H54</f>
        <v>513.41999999999996</v>
      </c>
      <c r="M54">
        <f>I46+I48+I50+I52+I54</f>
        <v>513.41999999999996</v>
      </c>
    </row>
    <row r="55" spans="1:14" ht="15" customHeight="1" x14ac:dyDescent="0.25">
      <c r="A55" s="363" t="s">
        <v>27</v>
      </c>
      <c r="B55" s="365">
        <v>2</v>
      </c>
      <c r="C55" s="363" t="s">
        <v>220</v>
      </c>
      <c r="D55" s="326"/>
      <c r="E55" s="355" t="s">
        <v>315</v>
      </c>
      <c r="F55" s="356"/>
      <c r="G55" s="356"/>
      <c r="H55" s="356"/>
      <c r="I55" s="356"/>
      <c r="J55" s="357"/>
    </row>
    <row r="56" spans="1:14" ht="7.5" customHeight="1" x14ac:dyDescent="0.25">
      <c r="A56" s="364"/>
      <c r="B56" s="366"/>
      <c r="C56" s="364"/>
      <c r="D56" s="336"/>
      <c r="E56" s="358"/>
      <c r="F56" s="359"/>
      <c r="G56" s="359"/>
      <c r="H56" s="359"/>
      <c r="I56" s="359"/>
      <c r="J56" s="360"/>
    </row>
    <row r="57" spans="1:14" ht="26.25" customHeight="1" x14ac:dyDescent="0.25">
      <c r="A57" s="361"/>
      <c r="B57" s="361"/>
      <c r="C57" s="361"/>
      <c r="D57" s="361" t="s">
        <v>310</v>
      </c>
      <c r="E57" s="328" t="s">
        <v>349</v>
      </c>
      <c r="F57" s="128" t="s">
        <v>329</v>
      </c>
      <c r="G57" s="172" t="s">
        <v>139</v>
      </c>
      <c r="H57" s="164">
        <v>20</v>
      </c>
      <c r="I57" s="164">
        <v>20</v>
      </c>
      <c r="J57" s="173">
        <f>ROUND(((I57/H57*100)-100),0)</f>
        <v>0</v>
      </c>
      <c r="M57">
        <f>I58+I60</f>
        <v>1685.29</v>
      </c>
      <c r="N57">
        <v>1685.29</v>
      </c>
    </row>
    <row r="58" spans="1:14" ht="74.25" customHeight="1" x14ac:dyDescent="0.25">
      <c r="A58" s="362"/>
      <c r="B58" s="362"/>
      <c r="C58" s="362"/>
      <c r="D58" s="362"/>
      <c r="E58" s="329"/>
      <c r="F58" s="4" t="s">
        <v>232</v>
      </c>
      <c r="G58" s="127" t="s">
        <v>233</v>
      </c>
      <c r="H58" s="171">
        <v>947.96</v>
      </c>
      <c r="I58" s="171">
        <v>947.96</v>
      </c>
      <c r="J58" s="130">
        <f>ROUND(((I58/H58*100)-100),0)</f>
        <v>0</v>
      </c>
      <c r="L58">
        <f>H58+H60</f>
        <v>1685.29</v>
      </c>
      <c r="M58">
        <f>I58+I60</f>
        <v>1685.29</v>
      </c>
    </row>
    <row r="59" spans="1:14" ht="20.25" customHeight="1" x14ac:dyDescent="0.25">
      <c r="A59" s="353"/>
      <c r="B59" s="353"/>
      <c r="C59" s="353"/>
      <c r="D59" s="353">
        <v>211</v>
      </c>
      <c r="E59" s="328" t="s">
        <v>350</v>
      </c>
      <c r="F59" s="128" t="s">
        <v>329</v>
      </c>
      <c r="G59" s="20" t="s">
        <v>139</v>
      </c>
      <c r="H59" s="164">
        <v>10</v>
      </c>
      <c r="I59" s="164">
        <v>10</v>
      </c>
      <c r="J59" s="173">
        <f>ROUND(((I59/H59*100)-100),0)</f>
        <v>0</v>
      </c>
      <c r="K59" s="174"/>
      <c r="L59" s="174"/>
    </row>
    <row r="60" spans="1:14" ht="51" customHeight="1" x14ac:dyDescent="0.25">
      <c r="A60" s="354"/>
      <c r="B60" s="354"/>
      <c r="C60" s="354"/>
      <c r="D60" s="354"/>
      <c r="E60" s="329"/>
      <c r="F60" s="4" t="s">
        <v>232</v>
      </c>
      <c r="G60" s="163" t="s">
        <v>233</v>
      </c>
      <c r="H60" s="171">
        <v>737.33</v>
      </c>
      <c r="I60" s="171">
        <v>737.33</v>
      </c>
      <c r="J60" s="130">
        <f>ROUND(((I60/H60*100)-100),0)</f>
        <v>0</v>
      </c>
    </row>
    <row r="61" spans="1:14" ht="84.75" customHeight="1" x14ac:dyDescent="0.25">
      <c r="A61" s="167"/>
      <c r="B61" s="167"/>
      <c r="C61" s="167"/>
      <c r="D61" s="167"/>
      <c r="E61" s="168"/>
      <c r="F61" s="169"/>
      <c r="G61" s="167"/>
      <c r="H61" s="167">
        <f>H8+H10+H12+H14+H16+H19+H21+H29+H31+H33+H36+H38+H40+H42+H46+H48+H50+H52+H54+H58+H60</f>
        <v>87701.270000000019</v>
      </c>
      <c r="I61" s="167">
        <f>I8+I10+I12+I14+I16+I19+I21+I29+I31+I33+I36+I38+I40+I42+I46+I48+I50+I52+I54+I58+I60</f>
        <v>87627.840000000026</v>
      </c>
      <c r="J61" s="170"/>
    </row>
  </sheetData>
  <mergeCells count="129">
    <mergeCell ref="C11:C12"/>
    <mergeCell ref="D11:D12"/>
    <mergeCell ref="E11:E12"/>
    <mergeCell ref="A13:A14"/>
    <mergeCell ref="B13:B14"/>
    <mergeCell ref="C13:C14"/>
    <mergeCell ref="D13:D14"/>
    <mergeCell ref="E13:E14"/>
    <mergeCell ref="A15:A16"/>
    <mergeCell ref="B55:B56"/>
    <mergeCell ref="C55:C56"/>
    <mergeCell ref="D55:D56"/>
    <mergeCell ref="E34:J34"/>
    <mergeCell ref="A35:A36"/>
    <mergeCell ref="B35:B36"/>
    <mergeCell ref="C35:C36"/>
    <mergeCell ref="D35:D36"/>
    <mergeCell ref="E35:E36"/>
    <mergeCell ref="A37:A38"/>
    <mergeCell ref="B37:B38"/>
    <mergeCell ref="C37:C38"/>
    <mergeCell ref="D37:D38"/>
    <mergeCell ref="E37:E38"/>
    <mergeCell ref="A39:A40"/>
    <mergeCell ref="B39:B40"/>
    <mergeCell ref="C39:C40"/>
    <mergeCell ref="D39:D40"/>
    <mergeCell ref="E39:E40"/>
    <mergeCell ref="A41:A42"/>
    <mergeCell ref="B41:B42"/>
    <mergeCell ref="C41:C42"/>
    <mergeCell ref="D41:D42"/>
    <mergeCell ref="E41:E42"/>
    <mergeCell ref="A30:A31"/>
    <mergeCell ref="B30:B31"/>
    <mergeCell ref="C30:C31"/>
    <mergeCell ref="D30:D31"/>
    <mergeCell ref="E30:E31"/>
    <mergeCell ref="A32:A33"/>
    <mergeCell ref="E26:J26"/>
    <mergeCell ref="D59:D60"/>
    <mergeCell ref="E59:E60"/>
    <mergeCell ref="A59:A60"/>
    <mergeCell ref="B59:B60"/>
    <mergeCell ref="C59:C60"/>
    <mergeCell ref="E53:E54"/>
    <mergeCell ref="D53:D54"/>
    <mergeCell ref="A53:A54"/>
    <mergeCell ref="B53:B54"/>
    <mergeCell ref="C53:C54"/>
    <mergeCell ref="E55:J56"/>
    <mergeCell ref="E57:E58"/>
    <mergeCell ref="D57:D58"/>
    <mergeCell ref="A57:A58"/>
    <mergeCell ref="B57:B58"/>
    <mergeCell ref="C57:C58"/>
    <mergeCell ref="A55:A56"/>
    <mergeCell ref="E5:J5"/>
    <mergeCell ref="E6:J6"/>
    <mergeCell ref="E17:J17"/>
    <mergeCell ref="B15:B16"/>
    <mergeCell ref="C15:C16"/>
    <mergeCell ref="D15:D16"/>
    <mergeCell ref="E15:E16"/>
    <mergeCell ref="A20:A21"/>
    <mergeCell ref="B20:B21"/>
    <mergeCell ref="C20:C21"/>
    <mergeCell ref="D20:D21"/>
    <mergeCell ref="E20:E21"/>
    <mergeCell ref="A7:A8"/>
    <mergeCell ref="B7:B8"/>
    <mergeCell ref="C7:C8"/>
    <mergeCell ref="D7:D8"/>
    <mergeCell ref="E7:E8"/>
    <mergeCell ref="A9:A10"/>
    <mergeCell ref="B9:B10"/>
    <mergeCell ref="C9:C10"/>
    <mergeCell ref="D9:D10"/>
    <mergeCell ref="E9:E10"/>
    <mergeCell ref="A11:A12"/>
    <mergeCell ref="B11:B12"/>
    <mergeCell ref="A1:J1"/>
    <mergeCell ref="A2:D2"/>
    <mergeCell ref="E2:E3"/>
    <mergeCell ref="H2:H3"/>
    <mergeCell ref="I2:I3"/>
    <mergeCell ref="J2:J3"/>
    <mergeCell ref="G2:G3"/>
    <mergeCell ref="F2:F3"/>
    <mergeCell ref="E4:J4"/>
    <mergeCell ref="A18:A19"/>
    <mergeCell ref="B18:B19"/>
    <mergeCell ref="C18:C19"/>
    <mergeCell ref="D18:D19"/>
    <mergeCell ref="E18:E19"/>
    <mergeCell ref="E43:J43"/>
    <mergeCell ref="A49:A50"/>
    <mergeCell ref="B49:B50"/>
    <mergeCell ref="C49:C50"/>
    <mergeCell ref="D49:D50"/>
    <mergeCell ref="E49:E50"/>
    <mergeCell ref="E24:J24"/>
    <mergeCell ref="E22:J22"/>
    <mergeCell ref="E23:J23"/>
    <mergeCell ref="E27:E29"/>
    <mergeCell ref="D27:D29"/>
    <mergeCell ref="E25:J25"/>
    <mergeCell ref="C27:C29"/>
    <mergeCell ref="B27:B29"/>
    <mergeCell ref="A27:A29"/>
    <mergeCell ref="B32:B33"/>
    <mergeCell ref="C32:C33"/>
    <mergeCell ref="D32:D33"/>
    <mergeCell ref="E32:E33"/>
    <mergeCell ref="D51:D52"/>
    <mergeCell ref="A51:A52"/>
    <mergeCell ref="B51:B52"/>
    <mergeCell ref="C51:C52"/>
    <mergeCell ref="E51:E52"/>
    <mergeCell ref="A44:A46"/>
    <mergeCell ref="B44:B46"/>
    <mergeCell ref="C44:C46"/>
    <mergeCell ref="D44:D46"/>
    <mergeCell ref="E44:E46"/>
    <mergeCell ref="A47:A48"/>
    <mergeCell ref="B47:B48"/>
    <mergeCell ref="C47:C48"/>
    <mergeCell ref="D47:D48"/>
    <mergeCell ref="E47:E48"/>
  </mergeCells>
  <pageMargins left="0.39370078740157483" right="0.39370078740157483" top="0.39370078740157483" bottom="0.39370078740157483" header="0.31496062992125984" footer="0.31496062992125984"/>
  <pageSetup paperSize="9" scale="64" fitToHeight="0" orientation="landscape" horizontalDpi="4294967293" verticalDpi="4294967293" r:id="rId1"/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9"/>
  <sheetViews>
    <sheetView tabSelected="1" view="pageBreakPreview" zoomScaleNormal="100" zoomScaleSheetLayoutView="100" workbookViewId="0">
      <selection activeCell="E204" sqref="E204"/>
    </sheetView>
  </sheetViews>
  <sheetFormatPr defaultRowHeight="15" x14ac:dyDescent="0.25"/>
  <cols>
    <col min="1" max="1" width="6.42578125" style="38" customWidth="1"/>
    <col min="2" max="2" width="9.140625" style="39"/>
    <col min="3" max="3" width="9.140625" style="38"/>
    <col min="4" max="4" width="9.140625" style="39"/>
    <col min="5" max="5" width="36.5703125" style="39" customWidth="1"/>
    <col min="6" max="6" width="15.7109375" style="39" customWidth="1"/>
    <col min="7" max="7" width="5.5703125" style="39" customWidth="1"/>
    <col min="8" max="9" width="4" style="38" customWidth="1"/>
    <col min="10" max="10" width="11.140625" style="38" customWidth="1"/>
    <col min="11" max="11" width="9.140625" style="39"/>
    <col min="12" max="12" width="11.5703125" style="39" customWidth="1"/>
    <col min="13" max="13" width="11.140625" style="39" customWidth="1"/>
    <col min="14" max="14" width="10.5703125" style="39" customWidth="1"/>
    <col min="15" max="15" width="9.85546875" style="39" customWidth="1"/>
  </cols>
  <sheetData>
    <row r="1" spans="1:16" ht="48.75" customHeight="1" x14ac:dyDescent="0.25">
      <c r="A1" s="346" t="s">
        <v>381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6" ht="78" customHeight="1" x14ac:dyDescent="0.25">
      <c r="A2" s="348" t="s">
        <v>0</v>
      </c>
      <c r="B2" s="348"/>
      <c r="C2" s="348"/>
      <c r="D2" s="348"/>
      <c r="E2" s="348" t="s">
        <v>1</v>
      </c>
      <c r="F2" s="348" t="s">
        <v>2</v>
      </c>
      <c r="G2" s="348" t="s">
        <v>3</v>
      </c>
      <c r="H2" s="348"/>
      <c r="I2" s="348"/>
      <c r="J2" s="348"/>
      <c r="K2" s="348"/>
      <c r="L2" s="348" t="s">
        <v>4</v>
      </c>
      <c r="M2" s="348"/>
      <c r="N2" s="348"/>
      <c r="O2" s="351" t="s">
        <v>243</v>
      </c>
    </row>
    <row r="3" spans="1:16" ht="56.25" x14ac:dyDescent="0.25">
      <c r="A3" s="2" t="s">
        <v>5</v>
      </c>
      <c r="B3" s="3" t="s">
        <v>6</v>
      </c>
      <c r="C3" s="2" t="s">
        <v>7</v>
      </c>
      <c r="D3" s="3" t="s">
        <v>8</v>
      </c>
      <c r="E3" s="348"/>
      <c r="F3" s="348"/>
      <c r="G3" s="3" t="s">
        <v>9</v>
      </c>
      <c r="H3" s="2" t="s">
        <v>10</v>
      </c>
      <c r="I3" s="2" t="s">
        <v>11</v>
      </c>
      <c r="J3" s="2" t="s">
        <v>12</v>
      </c>
      <c r="K3" s="3" t="s">
        <v>13</v>
      </c>
      <c r="L3" s="3" t="s">
        <v>240</v>
      </c>
      <c r="M3" s="3" t="s">
        <v>241</v>
      </c>
      <c r="N3" s="4" t="s">
        <v>242</v>
      </c>
      <c r="O3" s="352"/>
    </row>
    <row r="4" spans="1:16" x14ac:dyDescent="0.25">
      <c r="A4" s="409" t="s">
        <v>27</v>
      </c>
      <c r="B4" s="408"/>
      <c r="C4" s="409"/>
      <c r="D4" s="408"/>
      <c r="E4" s="422" t="s">
        <v>330</v>
      </c>
      <c r="F4" s="10" t="s">
        <v>14</v>
      </c>
      <c r="G4" s="5"/>
      <c r="H4" s="6"/>
      <c r="I4" s="6"/>
      <c r="J4" s="6"/>
      <c r="K4" s="5"/>
      <c r="L4" s="238">
        <v>112767.1</v>
      </c>
      <c r="M4" s="238">
        <v>163353.20000000001</v>
      </c>
      <c r="N4" s="238">
        <v>149543.4</v>
      </c>
      <c r="O4" s="8">
        <v>90.55</v>
      </c>
    </row>
    <row r="5" spans="1:16" ht="79.5" customHeight="1" x14ac:dyDescent="0.25">
      <c r="A5" s="409"/>
      <c r="B5" s="408"/>
      <c r="C5" s="409"/>
      <c r="D5" s="408"/>
      <c r="E5" s="422"/>
      <c r="F5" s="10" t="s">
        <v>385</v>
      </c>
      <c r="G5" s="5">
        <v>211</v>
      </c>
      <c r="H5" s="6"/>
      <c r="I5" s="6"/>
      <c r="J5" s="6"/>
      <c r="K5" s="5"/>
      <c r="L5" s="238">
        <v>112767.1</v>
      </c>
      <c r="M5" s="238">
        <v>163353.20000000001</v>
      </c>
      <c r="N5" s="238">
        <v>149543.4</v>
      </c>
      <c r="O5" s="108">
        <v>90.55</v>
      </c>
    </row>
    <row r="6" spans="1:16" ht="16.5" customHeight="1" x14ac:dyDescent="0.25">
      <c r="A6" s="409" t="s">
        <v>27</v>
      </c>
      <c r="B6" s="408">
        <v>1</v>
      </c>
      <c r="C6" s="409"/>
      <c r="D6" s="408"/>
      <c r="E6" s="416" t="s">
        <v>15</v>
      </c>
      <c r="F6" s="77" t="s">
        <v>14</v>
      </c>
      <c r="G6" s="82"/>
      <c r="H6" s="81"/>
      <c r="I6" s="81"/>
      <c r="J6" s="81"/>
      <c r="K6" s="82"/>
      <c r="L6" s="238">
        <v>27160.47</v>
      </c>
      <c r="M6" s="238">
        <v>35304.6</v>
      </c>
      <c r="N6" s="238">
        <v>35292.300000000003</v>
      </c>
      <c r="O6" s="108">
        <v>99.97</v>
      </c>
    </row>
    <row r="7" spans="1:16" ht="42" customHeight="1" x14ac:dyDescent="0.25">
      <c r="A7" s="409"/>
      <c r="B7" s="408"/>
      <c r="C7" s="409"/>
      <c r="D7" s="408"/>
      <c r="E7" s="416"/>
      <c r="F7" s="10" t="s">
        <v>385</v>
      </c>
      <c r="G7" s="11">
        <v>211</v>
      </c>
      <c r="H7" s="12"/>
      <c r="I7" s="12"/>
      <c r="J7" s="12"/>
      <c r="K7" s="11"/>
      <c r="L7" s="239">
        <v>27160.47</v>
      </c>
      <c r="M7" s="239">
        <v>35304.6</v>
      </c>
      <c r="N7" s="239">
        <v>35292.300000000003</v>
      </c>
      <c r="O7" s="108">
        <v>99.97</v>
      </c>
    </row>
    <row r="8" spans="1:16" ht="44.25" customHeight="1" x14ac:dyDescent="0.25">
      <c r="A8" s="89" t="s">
        <v>27</v>
      </c>
      <c r="B8" s="90">
        <v>1</v>
      </c>
      <c r="C8" s="89" t="s">
        <v>28</v>
      </c>
      <c r="D8" s="90"/>
      <c r="E8" s="95" t="s">
        <v>52</v>
      </c>
      <c r="F8" s="91" t="s">
        <v>385</v>
      </c>
      <c r="G8" s="96">
        <v>211</v>
      </c>
      <c r="H8" s="97" t="s">
        <v>16</v>
      </c>
      <c r="I8" s="97" t="s">
        <v>17</v>
      </c>
      <c r="J8" s="19" t="s">
        <v>135</v>
      </c>
      <c r="K8" s="20"/>
      <c r="L8" s="240">
        <v>18891.099999999999</v>
      </c>
      <c r="M8" s="240">
        <v>26940.3</v>
      </c>
      <c r="N8" s="240">
        <v>26940.3</v>
      </c>
      <c r="O8" s="194">
        <v>100</v>
      </c>
      <c r="P8" s="132"/>
    </row>
    <row r="9" spans="1:16" ht="44.25" customHeight="1" x14ac:dyDescent="0.25">
      <c r="A9" s="330" t="s">
        <v>27</v>
      </c>
      <c r="B9" s="326">
        <v>1</v>
      </c>
      <c r="C9" s="330" t="s">
        <v>28</v>
      </c>
      <c r="D9" s="326">
        <v>1</v>
      </c>
      <c r="E9" s="418" t="s">
        <v>52</v>
      </c>
      <c r="F9" s="430" t="s">
        <v>385</v>
      </c>
      <c r="G9" s="436">
        <v>211</v>
      </c>
      <c r="H9" s="385" t="s">
        <v>16</v>
      </c>
      <c r="I9" s="385" t="s">
        <v>17</v>
      </c>
      <c r="J9" s="110" t="s">
        <v>54</v>
      </c>
      <c r="K9" s="111">
        <v>611</v>
      </c>
      <c r="L9" s="241">
        <v>18891</v>
      </c>
      <c r="M9" s="241">
        <v>26439.8</v>
      </c>
      <c r="N9" s="241">
        <v>26439.8</v>
      </c>
      <c r="O9" s="108">
        <f t="shared" ref="O9:O57" si="0">ROUND(N9/M9*100,1)</f>
        <v>100</v>
      </c>
    </row>
    <row r="10" spans="1:16" ht="44.25" customHeight="1" x14ac:dyDescent="0.25">
      <c r="A10" s="331"/>
      <c r="B10" s="332"/>
      <c r="C10" s="331"/>
      <c r="D10" s="332"/>
      <c r="E10" s="419"/>
      <c r="F10" s="434"/>
      <c r="G10" s="437"/>
      <c r="H10" s="439"/>
      <c r="I10" s="439"/>
      <c r="J10" s="112" t="s">
        <v>314</v>
      </c>
      <c r="K10" s="111">
        <v>611</v>
      </c>
      <c r="L10" s="108">
        <v>0</v>
      </c>
      <c r="M10" s="108">
        <v>0</v>
      </c>
      <c r="N10" s="108">
        <v>0</v>
      </c>
      <c r="O10" s="189">
        <v>0</v>
      </c>
    </row>
    <row r="11" spans="1:16" ht="44.25" customHeight="1" x14ac:dyDescent="0.25">
      <c r="A11" s="327"/>
      <c r="B11" s="327"/>
      <c r="C11" s="327"/>
      <c r="D11" s="327"/>
      <c r="E11" s="420"/>
      <c r="F11" s="435"/>
      <c r="G11" s="438"/>
      <c r="H11" s="438"/>
      <c r="I11" s="438"/>
      <c r="J11" s="112" t="s">
        <v>285</v>
      </c>
      <c r="K11" s="111">
        <v>611</v>
      </c>
      <c r="L11" s="107"/>
      <c r="M11" s="107">
        <v>0</v>
      </c>
      <c r="N11" s="107">
        <v>0</v>
      </c>
      <c r="O11" s="189">
        <v>0</v>
      </c>
    </row>
    <row r="12" spans="1:16" ht="28.5" customHeight="1" x14ac:dyDescent="0.25">
      <c r="A12" s="330" t="s">
        <v>27</v>
      </c>
      <c r="B12" s="326">
        <v>1</v>
      </c>
      <c r="C12" s="330" t="s">
        <v>28</v>
      </c>
      <c r="D12" s="326">
        <v>3</v>
      </c>
      <c r="E12" s="389" t="s">
        <v>143</v>
      </c>
      <c r="F12" s="382" t="s">
        <v>386</v>
      </c>
      <c r="G12" s="371">
        <v>211</v>
      </c>
      <c r="H12" s="383" t="s">
        <v>16</v>
      </c>
      <c r="I12" s="383" t="s">
        <v>17</v>
      </c>
      <c r="J12" s="383" t="s">
        <v>144</v>
      </c>
      <c r="K12" s="20">
        <v>611</v>
      </c>
      <c r="L12" s="43">
        <v>0</v>
      </c>
      <c r="M12" s="43">
        <v>0</v>
      </c>
      <c r="N12" s="43">
        <v>0</v>
      </c>
      <c r="O12" s="189">
        <v>0</v>
      </c>
    </row>
    <row r="13" spans="1:16" ht="38.25" customHeight="1" x14ac:dyDescent="0.25">
      <c r="A13" s="335"/>
      <c r="B13" s="336"/>
      <c r="C13" s="335"/>
      <c r="D13" s="336"/>
      <c r="E13" s="390"/>
      <c r="F13" s="370"/>
      <c r="G13" s="372"/>
      <c r="H13" s="384"/>
      <c r="I13" s="384"/>
      <c r="J13" s="384"/>
      <c r="K13" s="20">
        <v>612</v>
      </c>
      <c r="L13" s="17">
        <v>0</v>
      </c>
      <c r="M13" s="17">
        <v>0</v>
      </c>
      <c r="N13" s="17">
        <v>0</v>
      </c>
      <c r="O13" s="189">
        <v>0</v>
      </c>
    </row>
    <row r="14" spans="1:16" ht="60" hidden="1" customHeight="1" x14ac:dyDescent="0.25">
      <c r="A14" s="13" t="s">
        <v>27</v>
      </c>
      <c r="B14" s="14">
        <v>1</v>
      </c>
      <c r="C14" s="13" t="s">
        <v>32</v>
      </c>
      <c r="D14" s="14"/>
      <c r="E14" s="16" t="s">
        <v>56</v>
      </c>
      <c r="F14" s="10" t="s">
        <v>385</v>
      </c>
      <c r="G14" s="11">
        <v>211</v>
      </c>
      <c r="H14" s="12" t="s">
        <v>16</v>
      </c>
      <c r="I14" s="12" t="s">
        <v>17</v>
      </c>
      <c r="J14" s="19" t="s">
        <v>244</v>
      </c>
      <c r="K14" s="20"/>
      <c r="L14" s="17">
        <v>0</v>
      </c>
      <c r="M14" s="43">
        <v>0</v>
      </c>
      <c r="N14" s="43">
        <v>0</v>
      </c>
      <c r="O14" s="189" t="e">
        <f t="shared" si="0"/>
        <v>#DIV/0!</v>
      </c>
    </row>
    <row r="15" spans="1:16" ht="62.25" hidden="1" customHeight="1" x14ac:dyDescent="0.25">
      <c r="A15" s="48" t="s">
        <v>27</v>
      </c>
      <c r="B15" s="44">
        <v>1</v>
      </c>
      <c r="C15" s="48" t="s">
        <v>32</v>
      </c>
      <c r="D15" s="44">
        <v>1</v>
      </c>
      <c r="E15" s="49" t="s">
        <v>56</v>
      </c>
      <c r="F15" s="45" t="s">
        <v>385</v>
      </c>
      <c r="G15" s="46">
        <v>211</v>
      </c>
      <c r="H15" s="47" t="s">
        <v>16</v>
      </c>
      <c r="I15" s="47" t="s">
        <v>17</v>
      </c>
      <c r="J15" s="19" t="s">
        <v>53</v>
      </c>
      <c r="K15" s="20">
        <v>611</v>
      </c>
      <c r="L15" s="43">
        <v>0</v>
      </c>
      <c r="M15" s="43">
        <v>0</v>
      </c>
      <c r="N15" s="43">
        <v>0</v>
      </c>
      <c r="O15" s="189" t="e">
        <f t="shared" si="0"/>
        <v>#DIV/0!</v>
      </c>
    </row>
    <row r="16" spans="1:16" ht="28.5" hidden="1" customHeight="1" x14ac:dyDescent="0.25">
      <c r="A16" s="330" t="s">
        <v>27</v>
      </c>
      <c r="B16" s="326">
        <v>1</v>
      </c>
      <c r="C16" s="330" t="s">
        <v>32</v>
      </c>
      <c r="D16" s="326">
        <v>2</v>
      </c>
      <c r="E16" s="389" t="s">
        <v>145</v>
      </c>
      <c r="F16" s="382" t="s">
        <v>385</v>
      </c>
      <c r="G16" s="371">
        <v>211</v>
      </c>
      <c r="H16" s="383" t="s">
        <v>16</v>
      </c>
      <c r="I16" s="383" t="s">
        <v>17</v>
      </c>
      <c r="J16" s="383" t="s">
        <v>146</v>
      </c>
      <c r="K16" s="20">
        <v>611</v>
      </c>
      <c r="L16" s="43">
        <v>0</v>
      </c>
      <c r="M16" s="43">
        <v>0</v>
      </c>
      <c r="N16" s="43">
        <v>0</v>
      </c>
      <c r="O16" s="189" t="e">
        <f t="shared" si="0"/>
        <v>#DIV/0!</v>
      </c>
    </row>
    <row r="17" spans="1:15" ht="48.75" hidden="1" customHeight="1" x14ac:dyDescent="0.25">
      <c r="A17" s="335"/>
      <c r="B17" s="336"/>
      <c r="C17" s="335"/>
      <c r="D17" s="336"/>
      <c r="E17" s="390"/>
      <c r="F17" s="370"/>
      <c r="G17" s="372"/>
      <c r="H17" s="384"/>
      <c r="I17" s="384"/>
      <c r="J17" s="384"/>
      <c r="K17" s="20">
        <v>612</v>
      </c>
      <c r="L17" s="43">
        <v>0</v>
      </c>
      <c r="M17" s="43">
        <v>0</v>
      </c>
      <c r="N17" s="43">
        <v>0</v>
      </c>
      <c r="O17" s="189" t="e">
        <f t="shared" si="0"/>
        <v>#DIV/0!</v>
      </c>
    </row>
    <row r="18" spans="1:15" ht="60" hidden="1" customHeight="1" x14ac:dyDescent="0.25">
      <c r="A18" s="13" t="s">
        <v>27</v>
      </c>
      <c r="B18" s="14">
        <v>1</v>
      </c>
      <c r="C18" s="13" t="s">
        <v>27</v>
      </c>
      <c r="D18" s="14"/>
      <c r="E18" s="16" t="s">
        <v>57</v>
      </c>
      <c r="F18" s="10" t="s">
        <v>385</v>
      </c>
      <c r="G18" s="11">
        <v>211</v>
      </c>
      <c r="H18" s="12" t="s">
        <v>16</v>
      </c>
      <c r="I18" s="12" t="s">
        <v>17</v>
      </c>
      <c r="J18" s="19" t="s">
        <v>245</v>
      </c>
      <c r="K18" s="20"/>
      <c r="L18" s="17">
        <v>0</v>
      </c>
      <c r="M18" s="43">
        <v>0</v>
      </c>
      <c r="N18" s="43">
        <v>0</v>
      </c>
      <c r="O18" s="189" t="e">
        <f t="shared" si="0"/>
        <v>#DIV/0!</v>
      </c>
    </row>
    <row r="19" spans="1:15" ht="62.25" hidden="1" customHeight="1" x14ac:dyDescent="0.25">
      <c r="A19" s="48" t="s">
        <v>27</v>
      </c>
      <c r="B19" s="44">
        <v>1</v>
      </c>
      <c r="C19" s="48" t="s">
        <v>27</v>
      </c>
      <c r="D19" s="44">
        <v>1</v>
      </c>
      <c r="E19" s="49" t="s">
        <v>57</v>
      </c>
      <c r="F19" s="45" t="s">
        <v>385</v>
      </c>
      <c r="G19" s="46">
        <v>211</v>
      </c>
      <c r="H19" s="47" t="s">
        <v>16</v>
      </c>
      <c r="I19" s="47" t="s">
        <v>17</v>
      </c>
      <c r="J19" s="19" t="s">
        <v>55</v>
      </c>
      <c r="K19" s="20">
        <v>611</v>
      </c>
      <c r="L19" s="43">
        <v>0</v>
      </c>
      <c r="M19" s="43">
        <v>0</v>
      </c>
      <c r="N19" s="43">
        <v>0</v>
      </c>
      <c r="O19" s="189" t="e">
        <f t="shared" si="0"/>
        <v>#DIV/0!</v>
      </c>
    </row>
    <row r="20" spans="1:15" ht="28.5" hidden="1" customHeight="1" x14ac:dyDescent="0.25">
      <c r="A20" s="330" t="s">
        <v>27</v>
      </c>
      <c r="B20" s="326">
        <v>1</v>
      </c>
      <c r="C20" s="330" t="s">
        <v>27</v>
      </c>
      <c r="D20" s="326">
        <v>2</v>
      </c>
      <c r="E20" s="389" t="s">
        <v>147</v>
      </c>
      <c r="F20" s="382" t="s">
        <v>385</v>
      </c>
      <c r="G20" s="371">
        <v>211</v>
      </c>
      <c r="H20" s="383" t="s">
        <v>16</v>
      </c>
      <c r="I20" s="383" t="s">
        <v>17</v>
      </c>
      <c r="J20" s="383" t="s">
        <v>146</v>
      </c>
      <c r="K20" s="20">
        <v>611</v>
      </c>
      <c r="L20" s="43">
        <v>0</v>
      </c>
      <c r="M20" s="43">
        <v>0</v>
      </c>
      <c r="N20" s="43">
        <v>0</v>
      </c>
      <c r="O20" s="189" t="e">
        <f t="shared" si="0"/>
        <v>#DIV/0!</v>
      </c>
    </row>
    <row r="21" spans="1:15" ht="48.75" hidden="1" customHeight="1" x14ac:dyDescent="0.25">
      <c r="A21" s="335"/>
      <c r="B21" s="336"/>
      <c r="C21" s="335"/>
      <c r="D21" s="336"/>
      <c r="E21" s="390"/>
      <c r="F21" s="370"/>
      <c r="G21" s="372"/>
      <c r="H21" s="384"/>
      <c r="I21" s="384"/>
      <c r="J21" s="384"/>
      <c r="K21" s="20">
        <v>612</v>
      </c>
      <c r="L21" s="43">
        <v>0</v>
      </c>
      <c r="M21" s="43">
        <v>0</v>
      </c>
      <c r="N21" s="43">
        <v>0</v>
      </c>
      <c r="O21" s="189" t="e">
        <f t="shared" si="0"/>
        <v>#DIV/0!</v>
      </c>
    </row>
    <row r="22" spans="1:15" ht="60" hidden="1" customHeight="1" x14ac:dyDescent="0.25">
      <c r="A22" s="13" t="s">
        <v>27</v>
      </c>
      <c r="B22" s="14">
        <v>1</v>
      </c>
      <c r="C22" s="13" t="s">
        <v>29</v>
      </c>
      <c r="D22" s="14"/>
      <c r="E22" s="16" t="s">
        <v>58</v>
      </c>
      <c r="F22" s="10" t="s">
        <v>385</v>
      </c>
      <c r="G22" s="11">
        <v>211</v>
      </c>
      <c r="H22" s="12" t="s">
        <v>16</v>
      </c>
      <c r="I22" s="12" t="s">
        <v>17</v>
      </c>
      <c r="J22" s="19" t="s">
        <v>246</v>
      </c>
      <c r="K22" s="20"/>
      <c r="L22" s="17">
        <v>0</v>
      </c>
      <c r="M22" s="43">
        <v>0</v>
      </c>
      <c r="N22" s="43">
        <v>0</v>
      </c>
      <c r="O22" s="189" t="e">
        <f t="shared" si="0"/>
        <v>#DIV/0!</v>
      </c>
    </row>
    <row r="23" spans="1:15" ht="62.25" hidden="1" customHeight="1" x14ac:dyDescent="0.25">
      <c r="A23" s="48" t="s">
        <v>27</v>
      </c>
      <c r="B23" s="44">
        <v>1</v>
      </c>
      <c r="C23" s="48" t="s">
        <v>29</v>
      </c>
      <c r="D23" s="44">
        <v>1</v>
      </c>
      <c r="E23" s="49" t="s">
        <v>58</v>
      </c>
      <c r="F23" s="45" t="s">
        <v>385</v>
      </c>
      <c r="G23" s="46">
        <v>211</v>
      </c>
      <c r="H23" s="47" t="s">
        <v>16</v>
      </c>
      <c r="I23" s="47" t="s">
        <v>17</v>
      </c>
      <c r="J23" s="19" t="s">
        <v>59</v>
      </c>
      <c r="K23" s="20">
        <v>611</v>
      </c>
      <c r="L23" s="43">
        <v>0</v>
      </c>
      <c r="M23" s="43">
        <v>0</v>
      </c>
      <c r="N23" s="43">
        <v>0</v>
      </c>
      <c r="O23" s="189" t="e">
        <f t="shared" si="0"/>
        <v>#DIV/0!</v>
      </c>
    </row>
    <row r="24" spans="1:15" ht="28.5" hidden="1" customHeight="1" x14ac:dyDescent="0.25">
      <c r="A24" s="330" t="s">
        <v>27</v>
      </c>
      <c r="B24" s="326">
        <v>1</v>
      </c>
      <c r="C24" s="330" t="s">
        <v>29</v>
      </c>
      <c r="D24" s="326">
        <v>2</v>
      </c>
      <c r="E24" s="389" t="s">
        <v>148</v>
      </c>
      <c r="F24" s="382" t="s">
        <v>385</v>
      </c>
      <c r="G24" s="371">
        <v>211</v>
      </c>
      <c r="H24" s="383" t="s">
        <v>16</v>
      </c>
      <c r="I24" s="383" t="s">
        <v>17</v>
      </c>
      <c r="J24" s="383" t="s">
        <v>149</v>
      </c>
      <c r="K24" s="20">
        <v>611</v>
      </c>
      <c r="L24" s="43">
        <v>0</v>
      </c>
      <c r="M24" s="43">
        <v>0</v>
      </c>
      <c r="N24" s="43">
        <v>0</v>
      </c>
      <c r="O24" s="189" t="e">
        <f t="shared" si="0"/>
        <v>#DIV/0!</v>
      </c>
    </row>
    <row r="25" spans="1:15" ht="48.75" hidden="1" customHeight="1" x14ac:dyDescent="0.25">
      <c r="A25" s="335"/>
      <c r="B25" s="336"/>
      <c r="C25" s="335"/>
      <c r="D25" s="336"/>
      <c r="E25" s="390"/>
      <c r="F25" s="370"/>
      <c r="G25" s="372"/>
      <c r="H25" s="384"/>
      <c r="I25" s="384"/>
      <c r="J25" s="384"/>
      <c r="K25" s="20">
        <v>612</v>
      </c>
      <c r="L25" s="43">
        <v>0</v>
      </c>
      <c r="M25" s="43">
        <v>0</v>
      </c>
      <c r="N25" s="43">
        <v>0</v>
      </c>
      <c r="O25" s="189" t="e">
        <f t="shared" si="0"/>
        <v>#DIV/0!</v>
      </c>
    </row>
    <row r="26" spans="1:15" ht="60" hidden="1" customHeight="1" x14ac:dyDescent="0.25">
      <c r="A26" s="13" t="s">
        <v>27</v>
      </c>
      <c r="B26" s="14">
        <v>1</v>
      </c>
      <c r="C26" s="13" t="s">
        <v>30</v>
      </c>
      <c r="D26" s="14"/>
      <c r="E26" s="16" t="s">
        <v>60</v>
      </c>
      <c r="F26" s="10" t="s">
        <v>385</v>
      </c>
      <c r="G26" s="11">
        <v>211</v>
      </c>
      <c r="H26" s="12" t="s">
        <v>16</v>
      </c>
      <c r="I26" s="12" t="s">
        <v>17</v>
      </c>
      <c r="J26" s="19" t="s">
        <v>247</v>
      </c>
      <c r="K26" s="20"/>
      <c r="L26" s="17">
        <v>0</v>
      </c>
      <c r="M26" s="43">
        <v>0</v>
      </c>
      <c r="N26" s="43">
        <v>0</v>
      </c>
      <c r="O26" s="189" t="e">
        <f t="shared" si="0"/>
        <v>#DIV/0!</v>
      </c>
    </row>
    <row r="27" spans="1:15" ht="62.25" hidden="1" customHeight="1" x14ac:dyDescent="0.25">
      <c r="A27" s="48" t="s">
        <v>27</v>
      </c>
      <c r="B27" s="44">
        <v>1</v>
      </c>
      <c r="C27" s="48" t="s">
        <v>30</v>
      </c>
      <c r="D27" s="44">
        <v>1</v>
      </c>
      <c r="E27" s="49" t="s">
        <v>60</v>
      </c>
      <c r="F27" s="45" t="s">
        <v>385</v>
      </c>
      <c r="G27" s="46">
        <v>211</v>
      </c>
      <c r="H27" s="47" t="s">
        <v>16</v>
      </c>
      <c r="I27" s="47" t="s">
        <v>17</v>
      </c>
      <c r="J27" s="19" t="s">
        <v>61</v>
      </c>
      <c r="K27" s="20">
        <v>611</v>
      </c>
      <c r="L27" s="43">
        <v>0</v>
      </c>
      <c r="M27" s="43">
        <v>0</v>
      </c>
      <c r="N27" s="43">
        <v>0</v>
      </c>
      <c r="O27" s="189" t="e">
        <f t="shared" si="0"/>
        <v>#DIV/0!</v>
      </c>
    </row>
    <row r="28" spans="1:15" ht="28.5" hidden="1" customHeight="1" x14ac:dyDescent="0.25">
      <c r="A28" s="330" t="s">
        <v>27</v>
      </c>
      <c r="B28" s="326">
        <v>1</v>
      </c>
      <c r="C28" s="330" t="s">
        <v>30</v>
      </c>
      <c r="D28" s="326">
        <v>2</v>
      </c>
      <c r="E28" s="389" t="s">
        <v>150</v>
      </c>
      <c r="F28" s="382" t="s">
        <v>385</v>
      </c>
      <c r="G28" s="371">
        <v>211</v>
      </c>
      <c r="H28" s="383" t="s">
        <v>16</v>
      </c>
      <c r="I28" s="383" t="s">
        <v>17</v>
      </c>
      <c r="J28" s="383" t="s">
        <v>151</v>
      </c>
      <c r="K28" s="20">
        <v>611</v>
      </c>
      <c r="L28" s="43">
        <v>0</v>
      </c>
      <c r="M28" s="43">
        <v>0</v>
      </c>
      <c r="N28" s="43">
        <v>0</v>
      </c>
      <c r="O28" s="189" t="e">
        <f t="shared" si="0"/>
        <v>#DIV/0!</v>
      </c>
    </row>
    <row r="29" spans="1:15" ht="48.75" hidden="1" customHeight="1" x14ac:dyDescent="0.25">
      <c r="A29" s="335"/>
      <c r="B29" s="336"/>
      <c r="C29" s="335"/>
      <c r="D29" s="336"/>
      <c r="E29" s="390"/>
      <c r="F29" s="370"/>
      <c r="G29" s="372"/>
      <c r="H29" s="384"/>
      <c r="I29" s="384"/>
      <c r="J29" s="384"/>
      <c r="K29" s="20">
        <v>612</v>
      </c>
      <c r="L29" s="43">
        <v>0</v>
      </c>
      <c r="M29" s="43">
        <v>0</v>
      </c>
      <c r="N29" s="43">
        <v>0</v>
      </c>
      <c r="O29" s="189" t="e">
        <f t="shared" si="0"/>
        <v>#DIV/0!</v>
      </c>
    </row>
    <row r="30" spans="1:15" ht="60" hidden="1" customHeight="1" x14ac:dyDescent="0.25">
      <c r="A30" s="13" t="s">
        <v>27</v>
      </c>
      <c r="B30" s="14">
        <v>1</v>
      </c>
      <c r="C30" s="13" t="s">
        <v>33</v>
      </c>
      <c r="D30" s="14"/>
      <c r="E30" s="16" t="s">
        <v>62</v>
      </c>
      <c r="F30" s="10" t="s">
        <v>385</v>
      </c>
      <c r="G30" s="11">
        <v>211</v>
      </c>
      <c r="H30" s="12" t="s">
        <v>16</v>
      </c>
      <c r="I30" s="12" t="s">
        <v>17</v>
      </c>
      <c r="J30" s="19" t="s">
        <v>248</v>
      </c>
      <c r="K30" s="20"/>
      <c r="L30" s="17">
        <v>0</v>
      </c>
      <c r="M30" s="43">
        <v>0</v>
      </c>
      <c r="N30" s="43">
        <v>0</v>
      </c>
      <c r="O30" s="189" t="e">
        <f t="shared" si="0"/>
        <v>#DIV/0!</v>
      </c>
    </row>
    <row r="31" spans="1:15" ht="62.25" hidden="1" customHeight="1" x14ac:dyDescent="0.25">
      <c r="A31" s="48" t="s">
        <v>27</v>
      </c>
      <c r="B31" s="44">
        <v>1</v>
      </c>
      <c r="C31" s="48" t="s">
        <v>33</v>
      </c>
      <c r="D31" s="44">
        <v>1</v>
      </c>
      <c r="E31" s="49" t="s">
        <v>62</v>
      </c>
      <c r="F31" s="45" t="s">
        <v>385</v>
      </c>
      <c r="G31" s="46">
        <v>211</v>
      </c>
      <c r="H31" s="47" t="s">
        <v>16</v>
      </c>
      <c r="I31" s="47" t="s">
        <v>17</v>
      </c>
      <c r="J31" s="19" t="s">
        <v>63</v>
      </c>
      <c r="K31" s="20">
        <v>611</v>
      </c>
      <c r="L31" s="43">
        <v>0</v>
      </c>
      <c r="M31" s="43">
        <v>0</v>
      </c>
      <c r="N31" s="43">
        <v>0</v>
      </c>
      <c r="O31" s="189" t="e">
        <f t="shared" si="0"/>
        <v>#DIV/0!</v>
      </c>
    </row>
    <row r="32" spans="1:15" ht="28.5" hidden="1" customHeight="1" x14ac:dyDescent="0.25">
      <c r="A32" s="330" t="s">
        <v>27</v>
      </c>
      <c r="B32" s="326">
        <v>1</v>
      </c>
      <c r="C32" s="330" t="s">
        <v>33</v>
      </c>
      <c r="D32" s="326">
        <v>2</v>
      </c>
      <c r="E32" s="389" t="s">
        <v>152</v>
      </c>
      <c r="F32" s="382" t="s">
        <v>385</v>
      </c>
      <c r="G32" s="371">
        <v>211</v>
      </c>
      <c r="H32" s="383" t="s">
        <v>16</v>
      </c>
      <c r="I32" s="383" t="s">
        <v>17</v>
      </c>
      <c r="J32" s="383" t="s">
        <v>153</v>
      </c>
      <c r="K32" s="20">
        <v>611</v>
      </c>
      <c r="L32" s="43">
        <v>0</v>
      </c>
      <c r="M32" s="43">
        <v>0</v>
      </c>
      <c r="N32" s="43">
        <v>0</v>
      </c>
      <c r="O32" s="189" t="e">
        <f t="shared" si="0"/>
        <v>#DIV/0!</v>
      </c>
    </row>
    <row r="33" spans="1:15" ht="48.75" hidden="1" customHeight="1" x14ac:dyDescent="0.25">
      <c r="A33" s="335"/>
      <c r="B33" s="336"/>
      <c r="C33" s="335"/>
      <c r="D33" s="336"/>
      <c r="E33" s="390"/>
      <c r="F33" s="370"/>
      <c r="G33" s="372"/>
      <c r="H33" s="384"/>
      <c r="I33" s="384"/>
      <c r="J33" s="384"/>
      <c r="K33" s="20">
        <v>612</v>
      </c>
      <c r="L33" s="43">
        <v>0</v>
      </c>
      <c r="M33" s="43">
        <v>0</v>
      </c>
      <c r="N33" s="43">
        <v>0</v>
      </c>
      <c r="O33" s="189" t="e">
        <f t="shared" si="0"/>
        <v>#DIV/0!</v>
      </c>
    </row>
    <row r="34" spans="1:15" ht="60" hidden="1" customHeight="1" x14ac:dyDescent="0.25">
      <c r="A34" s="13" t="s">
        <v>27</v>
      </c>
      <c r="B34" s="14">
        <v>1</v>
      </c>
      <c r="C34" s="13" t="s">
        <v>64</v>
      </c>
      <c r="D34" s="14"/>
      <c r="E34" s="16" t="s">
        <v>65</v>
      </c>
      <c r="F34" s="10" t="s">
        <v>385</v>
      </c>
      <c r="G34" s="11">
        <v>211</v>
      </c>
      <c r="H34" s="12" t="s">
        <v>16</v>
      </c>
      <c r="I34" s="12" t="s">
        <v>17</v>
      </c>
      <c r="J34" s="19" t="s">
        <v>249</v>
      </c>
      <c r="K34" s="20"/>
      <c r="L34" s="17">
        <v>0</v>
      </c>
      <c r="M34" s="43">
        <v>0</v>
      </c>
      <c r="N34" s="43">
        <v>0</v>
      </c>
      <c r="O34" s="189" t="e">
        <f t="shared" si="0"/>
        <v>#DIV/0!</v>
      </c>
    </row>
    <row r="35" spans="1:15" ht="62.25" hidden="1" customHeight="1" x14ac:dyDescent="0.25">
      <c r="A35" s="48" t="s">
        <v>27</v>
      </c>
      <c r="B35" s="44">
        <v>1</v>
      </c>
      <c r="C35" s="48" t="s">
        <v>64</v>
      </c>
      <c r="D35" s="44">
        <v>1</v>
      </c>
      <c r="E35" s="49" t="s">
        <v>65</v>
      </c>
      <c r="F35" s="45" t="s">
        <v>385</v>
      </c>
      <c r="G35" s="46">
        <v>211</v>
      </c>
      <c r="H35" s="47" t="s">
        <v>16</v>
      </c>
      <c r="I35" s="47" t="s">
        <v>17</v>
      </c>
      <c r="J35" s="19" t="s">
        <v>66</v>
      </c>
      <c r="K35" s="20">
        <v>611</v>
      </c>
      <c r="L35" s="43">
        <v>0</v>
      </c>
      <c r="M35" s="43">
        <v>0</v>
      </c>
      <c r="N35" s="43">
        <v>0</v>
      </c>
      <c r="O35" s="189" t="e">
        <f t="shared" si="0"/>
        <v>#DIV/0!</v>
      </c>
    </row>
    <row r="36" spans="1:15" ht="28.5" hidden="1" customHeight="1" x14ac:dyDescent="0.25">
      <c r="A36" s="330" t="s">
        <v>27</v>
      </c>
      <c r="B36" s="326">
        <v>1</v>
      </c>
      <c r="C36" s="330" t="s">
        <v>64</v>
      </c>
      <c r="D36" s="326">
        <v>2</v>
      </c>
      <c r="E36" s="389" t="s">
        <v>154</v>
      </c>
      <c r="F36" s="382" t="s">
        <v>385</v>
      </c>
      <c r="G36" s="371">
        <v>211</v>
      </c>
      <c r="H36" s="383" t="s">
        <v>16</v>
      </c>
      <c r="I36" s="383" t="s">
        <v>17</v>
      </c>
      <c r="J36" s="383" t="s">
        <v>155</v>
      </c>
      <c r="K36" s="20">
        <v>611</v>
      </c>
      <c r="L36" s="43">
        <v>0</v>
      </c>
      <c r="M36" s="43">
        <v>0</v>
      </c>
      <c r="N36" s="43">
        <v>0</v>
      </c>
      <c r="O36" s="189" t="e">
        <f t="shared" si="0"/>
        <v>#DIV/0!</v>
      </c>
    </row>
    <row r="37" spans="1:15" ht="48.75" hidden="1" customHeight="1" x14ac:dyDescent="0.25">
      <c r="A37" s="335"/>
      <c r="B37" s="336"/>
      <c r="C37" s="335"/>
      <c r="D37" s="336"/>
      <c r="E37" s="390"/>
      <c r="F37" s="370"/>
      <c r="G37" s="372"/>
      <c r="H37" s="384"/>
      <c r="I37" s="384"/>
      <c r="J37" s="384"/>
      <c r="K37" s="20">
        <v>612</v>
      </c>
      <c r="L37" s="43">
        <v>0</v>
      </c>
      <c r="M37" s="43">
        <v>0</v>
      </c>
      <c r="N37" s="43">
        <v>0</v>
      </c>
      <c r="O37" s="189" t="e">
        <f t="shared" si="0"/>
        <v>#DIV/0!</v>
      </c>
    </row>
    <row r="38" spans="1:15" ht="60" hidden="1" customHeight="1" x14ac:dyDescent="0.25">
      <c r="A38" s="13" t="s">
        <v>27</v>
      </c>
      <c r="B38" s="14">
        <v>1</v>
      </c>
      <c r="C38" s="13" t="s">
        <v>31</v>
      </c>
      <c r="D38" s="14"/>
      <c r="E38" s="16" t="s">
        <v>67</v>
      </c>
      <c r="F38" s="10" t="s">
        <v>385</v>
      </c>
      <c r="G38" s="11">
        <v>211</v>
      </c>
      <c r="H38" s="12" t="s">
        <v>16</v>
      </c>
      <c r="I38" s="12" t="s">
        <v>17</v>
      </c>
      <c r="J38" s="19" t="s">
        <v>250</v>
      </c>
      <c r="K38" s="20"/>
      <c r="L38" s="17">
        <v>0</v>
      </c>
      <c r="M38" s="43">
        <v>0</v>
      </c>
      <c r="N38" s="43">
        <v>0</v>
      </c>
      <c r="O38" s="189" t="e">
        <f t="shared" si="0"/>
        <v>#DIV/0!</v>
      </c>
    </row>
    <row r="39" spans="1:15" ht="62.25" hidden="1" customHeight="1" x14ac:dyDescent="0.25">
      <c r="A39" s="48" t="s">
        <v>27</v>
      </c>
      <c r="B39" s="44">
        <v>1</v>
      </c>
      <c r="C39" s="48" t="s">
        <v>31</v>
      </c>
      <c r="D39" s="44">
        <v>1</v>
      </c>
      <c r="E39" s="49" t="s">
        <v>67</v>
      </c>
      <c r="F39" s="45" t="s">
        <v>385</v>
      </c>
      <c r="G39" s="46">
        <v>211</v>
      </c>
      <c r="H39" s="47" t="s">
        <v>16</v>
      </c>
      <c r="I39" s="47" t="s">
        <v>17</v>
      </c>
      <c r="J39" s="19" t="s">
        <v>68</v>
      </c>
      <c r="K39" s="20">
        <v>611</v>
      </c>
      <c r="L39" s="43">
        <v>0</v>
      </c>
      <c r="M39" s="43">
        <v>0</v>
      </c>
      <c r="N39" s="43">
        <v>0</v>
      </c>
      <c r="O39" s="189" t="e">
        <f t="shared" si="0"/>
        <v>#DIV/0!</v>
      </c>
    </row>
    <row r="40" spans="1:15" ht="28.5" hidden="1" customHeight="1" x14ac:dyDescent="0.25">
      <c r="A40" s="330" t="s">
        <v>27</v>
      </c>
      <c r="B40" s="326">
        <v>1</v>
      </c>
      <c r="C40" s="330" t="s">
        <v>31</v>
      </c>
      <c r="D40" s="326">
        <v>2</v>
      </c>
      <c r="E40" s="389" t="s">
        <v>156</v>
      </c>
      <c r="F40" s="382" t="s">
        <v>385</v>
      </c>
      <c r="G40" s="371">
        <v>211</v>
      </c>
      <c r="H40" s="383" t="s">
        <v>16</v>
      </c>
      <c r="I40" s="383" t="s">
        <v>17</v>
      </c>
      <c r="J40" s="383" t="s">
        <v>157</v>
      </c>
      <c r="K40" s="20">
        <v>611</v>
      </c>
      <c r="L40" s="43">
        <v>0</v>
      </c>
      <c r="M40" s="43">
        <v>0</v>
      </c>
      <c r="N40" s="43">
        <v>0</v>
      </c>
      <c r="O40" s="189" t="e">
        <f t="shared" si="0"/>
        <v>#DIV/0!</v>
      </c>
    </row>
    <row r="41" spans="1:15" ht="48.75" hidden="1" customHeight="1" x14ac:dyDescent="0.25">
      <c r="A41" s="335"/>
      <c r="B41" s="336"/>
      <c r="C41" s="335"/>
      <c r="D41" s="336"/>
      <c r="E41" s="390"/>
      <c r="F41" s="370"/>
      <c r="G41" s="372"/>
      <c r="H41" s="384"/>
      <c r="I41" s="384"/>
      <c r="J41" s="384"/>
      <c r="K41" s="20">
        <v>612</v>
      </c>
      <c r="L41" s="43">
        <v>0</v>
      </c>
      <c r="M41" s="43">
        <v>0</v>
      </c>
      <c r="N41" s="43">
        <v>0</v>
      </c>
      <c r="O41" s="189" t="e">
        <f t="shared" si="0"/>
        <v>#DIV/0!</v>
      </c>
    </row>
    <row r="42" spans="1:15" ht="60" hidden="1" customHeight="1" x14ac:dyDescent="0.25">
      <c r="A42" s="13" t="s">
        <v>27</v>
      </c>
      <c r="B42" s="14">
        <v>1</v>
      </c>
      <c r="C42" s="13" t="s">
        <v>34</v>
      </c>
      <c r="D42" s="14"/>
      <c r="E42" s="16" t="s">
        <v>69</v>
      </c>
      <c r="F42" s="10" t="s">
        <v>385</v>
      </c>
      <c r="G42" s="11">
        <v>211</v>
      </c>
      <c r="H42" s="12" t="s">
        <v>16</v>
      </c>
      <c r="I42" s="12" t="s">
        <v>17</v>
      </c>
      <c r="J42" s="19" t="s">
        <v>70</v>
      </c>
      <c r="K42" s="20">
        <v>611</v>
      </c>
      <c r="L42" s="17">
        <v>0</v>
      </c>
      <c r="M42" s="59">
        <v>0</v>
      </c>
      <c r="N42" s="59">
        <v>0</v>
      </c>
      <c r="O42" s="189" t="e">
        <f t="shared" si="0"/>
        <v>#DIV/0!</v>
      </c>
    </row>
    <row r="43" spans="1:15" ht="62.25" hidden="1" customHeight="1" x14ac:dyDescent="0.25">
      <c r="A43" s="48" t="s">
        <v>27</v>
      </c>
      <c r="B43" s="44">
        <v>1</v>
      </c>
      <c r="C43" s="48" t="s">
        <v>34</v>
      </c>
      <c r="D43" s="44">
        <v>1</v>
      </c>
      <c r="E43" s="49" t="s">
        <v>69</v>
      </c>
      <c r="F43" s="45" t="s">
        <v>385</v>
      </c>
      <c r="G43" s="46">
        <v>211</v>
      </c>
      <c r="H43" s="47" t="s">
        <v>16</v>
      </c>
      <c r="I43" s="47" t="s">
        <v>17</v>
      </c>
      <c r="J43" s="19" t="s">
        <v>251</v>
      </c>
      <c r="K43" s="20"/>
      <c r="L43" s="43">
        <v>0</v>
      </c>
      <c r="M43" s="43">
        <v>0</v>
      </c>
      <c r="N43" s="43">
        <v>0</v>
      </c>
      <c r="O43" s="189" t="e">
        <f t="shared" si="0"/>
        <v>#DIV/0!</v>
      </c>
    </row>
    <row r="44" spans="1:15" ht="28.5" hidden="1" customHeight="1" x14ac:dyDescent="0.25">
      <c r="A44" s="330" t="s">
        <v>27</v>
      </c>
      <c r="B44" s="326">
        <v>1</v>
      </c>
      <c r="C44" s="330" t="s">
        <v>34</v>
      </c>
      <c r="D44" s="326">
        <v>2</v>
      </c>
      <c r="E44" s="389" t="s">
        <v>158</v>
      </c>
      <c r="F44" s="382" t="s">
        <v>385</v>
      </c>
      <c r="G44" s="371">
        <v>211</v>
      </c>
      <c r="H44" s="383" t="s">
        <v>16</v>
      </c>
      <c r="I44" s="383" t="s">
        <v>17</v>
      </c>
      <c r="J44" s="383" t="s">
        <v>159</v>
      </c>
      <c r="K44" s="20">
        <v>611</v>
      </c>
      <c r="L44" s="43">
        <v>0</v>
      </c>
      <c r="M44" s="43">
        <v>0</v>
      </c>
      <c r="N44" s="43">
        <v>0</v>
      </c>
      <c r="O44" s="189" t="e">
        <f t="shared" si="0"/>
        <v>#DIV/0!</v>
      </c>
    </row>
    <row r="45" spans="1:15" ht="48.75" hidden="1" customHeight="1" x14ac:dyDescent="0.25">
      <c r="A45" s="335"/>
      <c r="B45" s="336"/>
      <c r="C45" s="335"/>
      <c r="D45" s="336"/>
      <c r="E45" s="390"/>
      <c r="F45" s="370"/>
      <c r="G45" s="372"/>
      <c r="H45" s="384"/>
      <c r="I45" s="384"/>
      <c r="J45" s="384"/>
      <c r="K45" s="20">
        <v>612</v>
      </c>
      <c r="L45" s="43">
        <v>0</v>
      </c>
      <c r="M45" s="43">
        <v>0</v>
      </c>
      <c r="N45" s="43">
        <v>0</v>
      </c>
      <c r="O45" s="189" t="e">
        <f t="shared" si="0"/>
        <v>#DIV/0!</v>
      </c>
    </row>
    <row r="46" spans="1:15" ht="60" hidden="1" customHeight="1" x14ac:dyDescent="0.25">
      <c r="A46" s="13" t="s">
        <v>27</v>
      </c>
      <c r="B46" s="14">
        <v>1</v>
      </c>
      <c r="C46" s="13" t="s">
        <v>71</v>
      </c>
      <c r="D46" s="14"/>
      <c r="E46" s="54" t="s">
        <v>72</v>
      </c>
      <c r="F46" s="10" t="s">
        <v>385</v>
      </c>
      <c r="G46" s="11">
        <v>211</v>
      </c>
      <c r="H46" s="12" t="s">
        <v>16</v>
      </c>
      <c r="I46" s="12" t="s">
        <v>17</v>
      </c>
      <c r="J46" s="19" t="s">
        <v>252</v>
      </c>
      <c r="K46" s="20"/>
      <c r="L46" s="17">
        <v>0</v>
      </c>
      <c r="M46" s="59">
        <v>0</v>
      </c>
      <c r="N46" s="59">
        <v>0</v>
      </c>
      <c r="O46" s="189" t="e">
        <f t="shared" si="0"/>
        <v>#DIV/0!</v>
      </c>
    </row>
    <row r="47" spans="1:15" ht="62.25" hidden="1" customHeight="1" x14ac:dyDescent="0.25">
      <c r="A47" s="53" t="s">
        <v>27</v>
      </c>
      <c r="B47" s="60">
        <v>1</v>
      </c>
      <c r="C47" s="53" t="s">
        <v>71</v>
      </c>
      <c r="D47" s="60">
        <v>1</v>
      </c>
      <c r="E47" s="54" t="s">
        <v>72</v>
      </c>
      <c r="F47" s="55" t="s">
        <v>385</v>
      </c>
      <c r="G47" s="56">
        <v>211</v>
      </c>
      <c r="H47" s="57" t="s">
        <v>16</v>
      </c>
      <c r="I47" s="57" t="s">
        <v>17</v>
      </c>
      <c r="J47" s="19" t="s">
        <v>73</v>
      </c>
      <c r="K47" s="20">
        <v>611</v>
      </c>
      <c r="L47" s="59">
        <v>0</v>
      </c>
      <c r="M47" s="59">
        <v>0</v>
      </c>
      <c r="N47" s="59">
        <v>0</v>
      </c>
      <c r="O47" s="189" t="e">
        <f t="shared" si="0"/>
        <v>#DIV/0!</v>
      </c>
    </row>
    <row r="48" spans="1:15" ht="28.5" hidden="1" customHeight="1" x14ac:dyDescent="0.25">
      <c r="A48" s="330" t="s">
        <v>27</v>
      </c>
      <c r="B48" s="326">
        <v>1</v>
      </c>
      <c r="C48" s="330" t="s">
        <v>71</v>
      </c>
      <c r="D48" s="326">
        <v>2</v>
      </c>
      <c r="E48" s="389" t="s">
        <v>160</v>
      </c>
      <c r="F48" s="382" t="s">
        <v>385</v>
      </c>
      <c r="G48" s="371">
        <v>211</v>
      </c>
      <c r="H48" s="383" t="s">
        <v>16</v>
      </c>
      <c r="I48" s="383" t="s">
        <v>17</v>
      </c>
      <c r="J48" s="383" t="s">
        <v>161</v>
      </c>
      <c r="K48" s="20">
        <v>611</v>
      </c>
      <c r="L48" s="59">
        <v>0</v>
      </c>
      <c r="M48" s="59">
        <v>0</v>
      </c>
      <c r="N48" s="59">
        <v>0</v>
      </c>
      <c r="O48" s="189" t="e">
        <f t="shared" si="0"/>
        <v>#DIV/0!</v>
      </c>
    </row>
    <row r="49" spans="1:16" ht="48.75" hidden="1" customHeight="1" x14ac:dyDescent="0.25">
      <c r="A49" s="335"/>
      <c r="B49" s="336"/>
      <c r="C49" s="335"/>
      <c r="D49" s="336"/>
      <c r="E49" s="390"/>
      <c r="F49" s="370"/>
      <c r="G49" s="372"/>
      <c r="H49" s="384"/>
      <c r="I49" s="384"/>
      <c r="J49" s="384"/>
      <c r="K49" s="20">
        <v>612</v>
      </c>
      <c r="L49" s="59">
        <v>0</v>
      </c>
      <c r="M49" s="59">
        <v>0</v>
      </c>
      <c r="N49" s="59">
        <v>0</v>
      </c>
      <c r="O49" s="189" t="e">
        <f t="shared" si="0"/>
        <v>#DIV/0!</v>
      </c>
    </row>
    <row r="50" spans="1:16" ht="60" hidden="1" customHeight="1" x14ac:dyDescent="0.25">
      <c r="A50" s="13" t="s">
        <v>27</v>
      </c>
      <c r="B50" s="14">
        <v>1</v>
      </c>
      <c r="C50" s="13" t="s">
        <v>74</v>
      </c>
      <c r="D50" s="14"/>
      <c r="E50" s="54" t="s">
        <v>75</v>
      </c>
      <c r="F50" s="10" t="s">
        <v>385</v>
      </c>
      <c r="G50" s="11">
        <v>211</v>
      </c>
      <c r="H50" s="12" t="s">
        <v>16</v>
      </c>
      <c r="I50" s="12" t="s">
        <v>17</v>
      </c>
      <c r="J50" s="19" t="s">
        <v>253</v>
      </c>
      <c r="K50" s="20"/>
      <c r="L50" s="17">
        <v>0</v>
      </c>
      <c r="M50" s="59">
        <v>0</v>
      </c>
      <c r="N50" s="59">
        <v>0</v>
      </c>
      <c r="O50" s="189" t="e">
        <f t="shared" si="0"/>
        <v>#DIV/0!</v>
      </c>
    </row>
    <row r="51" spans="1:16" ht="62.25" hidden="1" customHeight="1" x14ac:dyDescent="0.25">
      <c r="A51" s="53" t="s">
        <v>27</v>
      </c>
      <c r="B51" s="60">
        <v>1</v>
      </c>
      <c r="C51" s="53" t="s">
        <v>74</v>
      </c>
      <c r="D51" s="60">
        <v>1</v>
      </c>
      <c r="E51" s="54" t="s">
        <v>75</v>
      </c>
      <c r="F51" s="55" t="s">
        <v>385</v>
      </c>
      <c r="G51" s="56">
        <v>211</v>
      </c>
      <c r="H51" s="57" t="s">
        <v>16</v>
      </c>
      <c r="I51" s="57" t="s">
        <v>17</v>
      </c>
      <c r="J51" s="19" t="s">
        <v>76</v>
      </c>
      <c r="K51" s="20">
        <v>611</v>
      </c>
      <c r="L51" s="59">
        <v>0</v>
      </c>
      <c r="M51" s="59">
        <v>0</v>
      </c>
      <c r="N51" s="59">
        <v>0</v>
      </c>
      <c r="O51" s="189" t="e">
        <f t="shared" si="0"/>
        <v>#DIV/0!</v>
      </c>
    </row>
    <row r="52" spans="1:16" ht="28.5" hidden="1" customHeight="1" x14ac:dyDescent="0.25">
      <c r="A52" s="330" t="s">
        <v>27</v>
      </c>
      <c r="B52" s="326">
        <v>1</v>
      </c>
      <c r="C52" s="330" t="s">
        <v>74</v>
      </c>
      <c r="D52" s="326">
        <v>2</v>
      </c>
      <c r="E52" s="389" t="s">
        <v>163</v>
      </c>
      <c r="F52" s="382" t="s">
        <v>385</v>
      </c>
      <c r="G52" s="371">
        <v>211</v>
      </c>
      <c r="H52" s="383" t="s">
        <v>16</v>
      </c>
      <c r="I52" s="383" t="s">
        <v>17</v>
      </c>
      <c r="J52" s="383" t="s">
        <v>162</v>
      </c>
      <c r="K52" s="20">
        <v>611</v>
      </c>
      <c r="L52" s="59">
        <v>0</v>
      </c>
      <c r="M52" s="59">
        <v>0</v>
      </c>
      <c r="N52" s="59">
        <v>0</v>
      </c>
      <c r="O52" s="189" t="e">
        <f t="shared" si="0"/>
        <v>#DIV/0!</v>
      </c>
    </row>
    <row r="53" spans="1:16" ht="48.75" hidden="1" customHeight="1" x14ac:dyDescent="0.25">
      <c r="A53" s="335"/>
      <c r="B53" s="336"/>
      <c r="C53" s="335"/>
      <c r="D53" s="336"/>
      <c r="E53" s="390"/>
      <c r="F53" s="370"/>
      <c r="G53" s="372"/>
      <c r="H53" s="384"/>
      <c r="I53" s="384"/>
      <c r="J53" s="384"/>
      <c r="K53" s="20">
        <v>612</v>
      </c>
      <c r="L53" s="59">
        <v>0</v>
      </c>
      <c r="M53" s="59">
        <v>0</v>
      </c>
      <c r="N53" s="59">
        <v>0</v>
      </c>
      <c r="O53" s="189" t="e">
        <f t="shared" si="0"/>
        <v>#DIV/0!</v>
      </c>
    </row>
    <row r="54" spans="1:16" ht="60" hidden="1" customHeight="1" x14ac:dyDescent="0.25">
      <c r="A54" s="13" t="s">
        <v>27</v>
      </c>
      <c r="B54" s="14">
        <v>1</v>
      </c>
      <c r="C54" s="13" t="s">
        <v>77</v>
      </c>
      <c r="D54" s="14"/>
      <c r="E54" s="54" t="s">
        <v>78</v>
      </c>
      <c r="F54" s="10" t="s">
        <v>385</v>
      </c>
      <c r="G54" s="11">
        <v>211</v>
      </c>
      <c r="H54" s="12" t="s">
        <v>16</v>
      </c>
      <c r="I54" s="12" t="s">
        <v>17</v>
      </c>
      <c r="J54" s="19" t="s">
        <v>254</v>
      </c>
      <c r="K54" s="20"/>
      <c r="L54" s="17">
        <v>0</v>
      </c>
      <c r="M54" s="59">
        <v>0</v>
      </c>
      <c r="N54" s="59">
        <v>0</v>
      </c>
      <c r="O54" s="189" t="e">
        <f t="shared" si="0"/>
        <v>#DIV/0!</v>
      </c>
    </row>
    <row r="55" spans="1:16" ht="62.25" hidden="1" customHeight="1" x14ac:dyDescent="0.25">
      <c r="A55" s="53" t="s">
        <v>27</v>
      </c>
      <c r="B55" s="60">
        <v>1</v>
      </c>
      <c r="C55" s="53" t="s">
        <v>77</v>
      </c>
      <c r="D55" s="60">
        <v>1</v>
      </c>
      <c r="E55" s="54" t="s">
        <v>78</v>
      </c>
      <c r="F55" s="55" t="s">
        <v>385</v>
      </c>
      <c r="G55" s="56">
        <v>211</v>
      </c>
      <c r="H55" s="57" t="s">
        <v>16</v>
      </c>
      <c r="I55" s="57" t="s">
        <v>17</v>
      </c>
      <c r="J55" s="19" t="s">
        <v>79</v>
      </c>
      <c r="K55" s="20">
        <v>611</v>
      </c>
      <c r="L55" s="59">
        <v>0</v>
      </c>
      <c r="M55" s="59">
        <v>0</v>
      </c>
      <c r="N55" s="59">
        <v>0</v>
      </c>
      <c r="O55" s="189" t="e">
        <f t="shared" si="0"/>
        <v>#DIV/0!</v>
      </c>
    </row>
    <row r="56" spans="1:16" ht="28.5" hidden="1" customHeight="1" x14ac:dyDescent="0.25">
      <c r="A56" s="330" t="s">
        <v>27</v>
      </c>
      <c r="B56" s="326">
        <v>1</v>
      </c>
      <c r="C56" s="330" t="s">
        <v>77</v>
      </c>
      <c r="D56" s="326">
        <v>2</v>
      </c>
      <c r="E56" s="389" t="s">
        <v>164</v>
      </c>
      <c r="F56" s="382" t="s">
        <v>385</v>
      </c>
      <c r="G56" s="371">
        <v>211</v>
      </c>
      <c r="H56" s="383" t="s">
        <v>16</v>
      </c>
      <c r="I56" s="383" t="s">
        <v>17</v>
      </c>
      <c r="J56" s="383" t="s">
        <v>165</v>
      </c>
      <c r="K56" s="20">
        <v>611</v>
      </c>
      <c r="L56" s="59">
        <v>0</v>
      </c>
      <c r="M56" s="59">
        <v>0</v>
      </c>
      <c r="N56" s="59">
        <v>0</v>
      </c>
      <c r="O56" s="189" t="e">
        <f t="shared" si="0"/>
        <v>#DIV/0!</v>
      </c>
    </row>
    <row r="57" spans="1:16" ht="48.75" hidden="1" customHeight="1" x14ac:dyDescent="0.25">
      <c r="A57" s="335"/>
      <c r="B57" s="336"/>
      <c r="C57" s="335"/>
      <c r="D57" s="336"/>
      <c r="E57" s="390"/>
      <c r="F57" s="370"/>
      <c r="G57" s="372"/>
      <c r="H57" s="384"/>
      <c r="I57" s="384"/>
      <c r="J57" s="388"/>
      <c r="K57" s="195">
        <v>612</v>
      </c>
      <c r="L57" s="181">
        <v>0</v>
      </c>
      <c r="M57" s="181">
        <v>0</v>
      </c>
      <c r="N57" s="181">
        <v>0</v>
      </c>
      <c r="O57" s="189" t="e">
        <f t="shared" si="0"/>
        <v>#DIV/0!</v>
      </c>
    </row>
    <row r="58" spans="1:16" ht="48.75" customHeight="1" x14ac:dyDescent="0.25">
      <c r="A58" s="415" t="s">
        <v>27</v>
      </c>
      <c r="B58" s="394">
        <v>1</v>
      </c>
      <c r="C58" s="415" t="s">
        <v>28</v>
      </c>
      <c r="D58" s="394">
        <v>4</v>
      </c>
      <c r="E58" s="417" t="s">
        <v>338</v>
      </c>
      <c r="F58" s="307" t="s">
        <v>385</v>
      </c>
      <c r="G58" s="308">
        <v>211</v>
      </c>
      <c r="H58" s="308">
        <v>8</v>
      </c>
      <c r="I58" s="460" t="s">
        <v>28</v>
      </c>
      <c r="J58" s="242" t="s">
        <v>365</v>
      </c>
      <c r="K58" s="197">
        <v>612</v>
      </c>
      <c r="L58" s="198">
        <v>0</v>
      </c>
      <c r="M58" s="191">
        <v>0</v>
      </c>
      <c r="N58" s="191">
        <v>0</v>
      </c>
      <c r="O58" s="189">
        <v>0</v>
      </c>
      <c r="P58" s="201"/>
    </row>
    <row r="59" spans="1:16" ht="48.75" customHeight="1" thickBot="1" x14ac:dyDescent="0.3">
      <c r="A59" s="335"/>
      <c r="B59" s="336"/>
      <c r="C59" s="335"/>
      <c r="D59" s="336"/>
      <c r="E59" s="421"/>
      <c r="F59" s="370"/>
      <c r="G59" s="369"/>
      <c r="H59" s="369"/>
      <c r="I59" s="461"/>
      <c r="J59" s="197" t="s">
        <v>354</v>
      </c>
      <c r="K59" s="197">
        <v>612</v>
      </c>
      <c r="L59" s="198">
        <v>0</v>
      </c>
      <c r="M59" s="191">
        <v>0</v>
      </c>
      <c r="N59" s="191">
        <v>0</v>
      </c>
      <c r="O59" s="189">
        <v>0</v>
      </c>
      <c r="P59" s="201"/>
    </row>
    <row r="60" spans="1:16" ht="72" customHeight="1" x14ac:dyDescent="0.25">
      <c r="A60" s="288" t="s">
        <v>27</v>
      </c>
      <c r="B60" s="289">
        <v>1</v>
      </c>
      <c r="C60" s="288" t="s">
        <v>28</v>
      </c>
      <c r="D60" s="289">
        <v>5</v>
      </c>
      <c r="E60" s="200" t="s">
        <v>369</v>
      </c>
      <c r="F60" s="291"/>
      <c r="G60" s="313">
        <v>211</v>
      </c>
      <c r="H60" s="313">
        <v>8</v>
      </c>
      <c r="I60" s="315" t="s">
        <v>28</v>
      </c>
      <c r="J60" s="313">
        <v>310103500</v>
      </c>
      <c r="K60" s="313">
        <v>612</v>
      </c>
      <c r="L60" s="314">
        <v>0</v>
      </c>
      <c r="M60" s="196">
        <v>270.47000000000003</v>
      </c>
      <c r="N60" s="196">
        <v>270.47000000000003</v>
      </c>
      <c r="O60" s="152">
        <v>100</v>
      </c>
      <c r="P60" s="201"/>
    </row>
    <row r="61" spans="1:16" ht="72" customHeight="1" x14ac:dyDescent="0.25">
      <c r="A61" s="288" t="s">
        <v>27</v>
      </c>
      <c r="B61" s="289">
        <v>1</v>
      </c>
      <c r="C61" s="288" t="s">
        <v>28</v>
      </c>
      <c r="D61" s="289">
        <v>6</v>
      </c>
      <c r="E61" s="200" t="s">
        <v>390</v>
      </c>
      <c r="F61" s="291"/>
      <c r="G61" s="313">
        <v>211</v>
      </c>
      <c r="H61" s="313">
        <v>8</v>
      </c>
      <c r="I61" s="315" t="s">
        <v>28</v>
      </c>
      <c r="J61" s="313">
        <v>310164142</v>
      </c>
      <c r="K61" s="313">
        <v>0</v>
      </c>
      <c r="L61" s="314">
        <v>0</v>
      </c>
      <c r="M61" s="196">
        <v>182.3</v>
      </c>
      <c r="N61" s="196">
        <v>182.3</v>
      </c>
      <c r="O61" s="152">
        <v>100</v>
      </c>
      <c r="P61" s="201"/>
    </row>
    <row r="62" spans="1:16" ht="72" customHeight="1" x14ac:dyDescent="0.25">
      <c r="A62" s="288" t="s">
        <v>27</v>
      </c>
      <c r="B62" s="289">
        <v>10</v>
      </c>
      <c r="C62" s="288" t="s">
        <v>28</v>
      </c>
      <c r="D62" s="289">
        <v>7</v>
      </c>
      <c r="E62" s="200" t="s">
        <v>391</v>
      </c>
      <c r="F62" s="291"/>
      <c r="G62" s="313">
        <v>211</v>
      </c>
      <c r="H62" s="313">
        <v>8</v>
      </c>
      <c r="I62" s="315" t="s">
        <v>28</v>
      </c>
      <c r="J62" s="313" t="s">
        <v>392</v>
      </c>
      <c r="K62" s="313">
        <v>0</v>
      </c>
      <c r="L62" s="314">
        <v>0</v>
      </c>
      <c r="M62" s="196">
        <v>47.73</v>
      </c>
      <c r="N62" s="196">
        <v>47.73</v>
      </c>
      <c r="O62" s="152">
        <v>100</v>
      </c>
      <c r="P62" s="201"/>
    </row>
    <row r="63" spans="1:16" ht="45" customHeight="1" x14ac:dyDescent="0.25">
      <c r="A63" s="177" t="s">
        <v>27</v>
      </c>
      <c r="B63" s="178">
        <v>1</v>
      </c>
      <c r="C63" s="177" t="s">
        <v>80</v>
      </c>
      <c r="D63" s="199"/>
      <c r="E63" s="200" t="s">
        <v>81</v>
      </c>
      <c r="F63" s="190" t="s">
        <v>385</v>
      </c>
      <c r="G63" s="180">
        <v>211</v>
      </c>
      <c r="H63" s="176" t="s">
        <v>31</v>
      </c>
      <c r="I63" s="12" t="s">
        <v>28</v>
      </c>
      <c r="J63" s="176" t="s">
        <v>82</v>
      </c>
      <c r="K63" s="180"/>
      <c r="L63" s="196">
        <v>0</v>
      </c>
      <c r="M63" s="196">
        <v>0</v>
      </c>
      <c r="N63" s="196">
        <v>0</v>
      </c>
      <c r="O63" s="196">
        <v>0</v>
      </c>
    </row>
    <row r="64" spans="1:16" ht="23.25" customHeight="1" x14ac:dyDescent="0.25">
      <c r="A64" s="415" t="s">
        <v>27</v>
      </c>
      <c r="B64" s="394">
        <v>1</v>
      </c>
      <c r="C64" s="415" t="s">
        <v>80</v>
      </c>
      <c r="D64" s="393">
        <v>1</v>
      </c>
      <c r="E64" s="417" t="s">
        <v>18</v>
      </c>
      <c r="F64" s="396" t="s">
        <v>385</v>
      </c>
      <c r="G64" s="398">
        <v>211</v>
      </c>
      <c r="H64" s="397" t="s">
        <v>31</v>
      </c>
      <c r="I64" s="397" t="s">
        <v>28</v>
      </c>
      <c r="J64" s="397" t="s">
        <v>83</v>
      </c>
      <c r="K64" s="398">
        <v>612</v>
      </c>
      <c r="L64" s="399">
        <v>0</v>
      </c>
      <c r="M64" s="399">
        <v>0</v>
      </c>
      <c r="N64" s="399">
        <v>0</v>
      </c>
      <c r="O64" s="399">
        <v>0</v>
      </c>
    </row>
    <row r="65" spans="1:16" x14ac:dyDescent="0.25">
      <c r="A65" s="415"/>
      <c r="B65" s="394"/>
      <c r="C65" s="415"/>
      <c r="D65" s="393"/>
      <c r="E65" s="417"/>
      <c r="F65" s="396"/>
      <c r="G65" s="398"/>
      <c r="H65" s="397"/>
      <c r="I65" s="397"/>
      <c r="J65" s="397"/>
      <c r="K65" s="398"/>
      <c r="L65" s="399"/>
      <c r="M65" s="399"/>
      <c r="N65" s="399"/>
      <c r="O65" s="399" t="e">
        <f t="shared" ref="O65:O70" si="1">ROUND(N65/M65*100,0)</f>
        <v>#DIV/0!</v>
      </c>
    </row>
    <row r="66" spans="1:16" x14ac:dyDescent="0.25">
      <c r="A66" s="415"/>
      <c r="B66" s="394"/>
      <c r="C66" s="415"/>
      <c r="D66" s="393"/>
      <c r="E66" s="417"/>
      <c r="F66" s="396"/>
      <c r="G66" s="398"/>
      <c r="H66" s="397"/>
      <c r="I66" s="397"/>
      <c r="J66" s="397"/>
      <c r="K66" s="398"/>
      <c r="L66" s="399"/>
      <c r="M66" s="399"/>
      <c r="N66" s="399"/>
      <c r="O66" s="399" t="e">
        <f t="shared" si="1"/>
        <v>#DIV/0!</v>
      </c>
    </row>
    <row r="67" spans="1:16" ht="15.75" x14ac:dyDescent="0.25">
      <c r="A67" s="13" t="s">
        <v>27</v>
      </c>
      <c r="B67" s="14">
        <v>1</v>
      </c>
      <c r="C67" s="13" t="s">
        <v>80</v>
      </c>
      <c r="D67" s="15">
        <v>2</v>
      </c>
      <c r="E67" s="16" t="s">
        <v>19</v>
      </c>
      <c r="F67" s="10" t="s">
        <v>385</v>
      </c>
      <c r="G67" s="11">
        <v>211</v>
      </c>
      <c r="H67" s="12" t="s">
        <v>31</v>
      </c>
      <c r="I67" s="12" t="s">
        <v>28</v>
      </c>
      <c r="J67" s="12" t="s">
        <v>83</v>
      </c>
      <c r="K67" s="11">
        <v>612</v>
      </c>
      <c r="L67" s="17">
        <v>0</v>
      </c>
      <c r="M67" s="17">
        <v>0</v>
      </c>
      <c r="N67" s="17">
        <v>0</v>
      </c>
      <c r="O67" s="17">
        <v>0</v>
      </c>
    </row>
    <row r="68" spans="1:16" ht="64.5" customHeight="1" x14ac:dyDescent="0.25">
      <c r="A68" s="330" t="s">
        <v>27</v>
      </c>
      <c r="B68" s="326">
        <v>1</v>
      </c>
      <c r="C68" s="330" t="s">
        <v>84</v>
      </c>
      <c r="D68" s="326"/>
      <c r="E68" s="447" t="s">
        <v>85</v>
      </c>
      <c r="F68" s="382" t="s">
        <v>385</v>
      </c>
      <c r="G68" s="436">
        <v>211</v>
      </c>
      <c r="H68" s="385" t="s">
        <v>393</v>
      </c>
      <c r="I68" s="159" t="s">
        <v>393</v>
      </c>
      <c r="J68" s="385" t="s">
        <v>86</v>
      </c>
      <c r="K68" s="93"/>
      <c r="L68" s="107">
        <v>229.77</v>
      </c>
      <c r="M68" s="107">
        <v>232.74</v>
      </c>
      <c r="N68" s="107">
        <v>232.74</v>
      </c>
      <c r="O68" s="107">
        <v>100</v>
      </c>
    </row>
    <row r="69" spans="1:16" ht="48" customHeight="1" x14ac:dyDescent="0.25">
      <c r="A69" s="335"/>
      <c r="B69" s="336"/>
      <c r="C69" s="335"/>
      <c r="D69" s="336"/>
      <c r="E69" s="448"/>
      <c r="F69" s="370"/>
      <c r="G69" s="407"/>
      <c r="H69" s="386"/>
      <c r="I69" s="159" t="s">
        <v>29</v>
      </c>
      <c r="J69" s="386"/>
      <c r="K69" s="160"/>
      <c r="L69" s="161">
        <v>0</v>
      </c>
      <c r="M69" s="161">
        <v>0</v>
      </c>
      <c r="N69" s="161">
        <v>0</v>
      </c>
      <c r="O69" s="161">
        <v>0</v>
      </c>
    </row>
    <row r="70" spans="1:16" ht="63.75" customHeight="1" x14ac:dyDescent="0.25">
      <c r="A70" s="13" t="s">
        <v>27</v>
      </c>
      <c r="B70" s="14">
        <v>1</v>
      </c>
      <c r="C70" s="13" t="s">
        <v>84</v>
      </c>
      <c r="D70" s="14">
        <v>1</v>
      </c>
      <c r="E70" s="16" t="s">
        <v>20</v>
      </c>
      <c r="F70" s="10" t="s">
        <v>385</v>
      </c>
      <c r="G70" s="11">
        <v>211</v>
      </c>
      <c r="H70" s="12" t="s">
        <v>31</v>
      </c>
      <c r="I70" s="12" t="s">
        <v>28</v>
      </c>
      <c r="J70" s="12" t="s">
        <v>87</v>
      </c>
      <c r="K70" s="11">
        <v>611</v>
      </c>
      <c r="L70" s="17">
        <v>14</v>
      </c>
      <c r="M70" s="17">
        <v>14</v>
      </c>
      <c r="N70" s="17">
        <v>14</v>
      </c>
      <c r="O70" s="17">
        <f t="shared" si="1"/>
        <v>100</v>
      </c>
    </row>
    <row r="71" spans="1:16" ht="90.75" customHeight="1" x14ac:dyDescent="0.25">
      <c r="A71" s="33" t="s">
        <v>27</v>
      </c>
      <c r="B71" s="34">
        <v>1</v>
      </c>
      <c r="C71" s="33" t="s">
        <v>84</v>
      </c>
      <c r="D71" s="34">
        <v>3</v>
      </c>
      <c r="E71" s="35" t="s">
        <v>136</v>
      </c>
      <c r="F71" s="36" t="s">
        <v>385</v>
      </c>
      <c r="G71" s="31">
        <v>211</v>
      </c>
      <c r="H71" s="32" t="s">
        <v>31</v>
      </c>
      <c r="I71" s="32" t="s">
        <v>28</v>
      </c>
      <c r="J71" s="276" t="s">
        <v>287</v>
      </c>
      <c r="K71" s="31">
        <v>612</v>
      </c>
      <c r="L71" s="275">
        <v>0</v>
      </c>
      <c r="M71" s="275">
        <v>0</v>
      </c>
      <c r="N71" s="275">
        <v>0</v>
      </c>
      <c r="O71" s="275">
        <v>0</v>
      </c>
    </row>
    <row r="72" spans="1:16" ht="95.25" customHeight="1" x14ac:dyDescent="0.25">
      <c r="A72" s="89" t="s">
        <v>27</v>
      </c>
      <c r="B72" s="90">
        <v>1</v>
      </c>
      <c r="C72" s="89" t="s">
        <v>84</v>
      </c>
      <c r="D72" s="90">
        <v>4</v>
      </c>
      <c r="E72" s="95" t="s">
        <v>286</v>
      </c>
      <c r="F72" s="91" t="s">
        <v>385</v>
      </c>
      <c r="G72" s="96">
        <v>211</v>
      </c>
      <c r="H72" s="97" t="s">
        <v>31</v>
      </c>
      <c r="I72" s="97" t="s">
        <v>28</v>
      </c>
      <c r="J72" s="97" t="s">
        <v>287</v>
      </c>
      <c r="K72" s="96">
        <v>612</v>
      </c>
      <c r="L72" s="98">
        <v>0</v>
      </c>
      <c r="M72" s="98">
        <v>0</v>
      </c>
      <c r="N72" s="98">
        <v>0</v>
      </c>
      <c r="O72" s="162">
        <v>100</v>
      </c>
    </row>
    <row r="73" spans="1:16" ht="58.5" customHeight="1" x14ac:dyDescent="0.25">
      <c r="A73" s="33" t="s">
        <v>27</v>
      </c>
      <c r="B73" s="34">
        <v>1</v>
      </c>
      <c r="C73" s="33" t="s">
        <v>84</v>
      </c>
      <c r="D73" s="34">
        <v>7</v>
      </c>
      <c r="E73" s="54" t="s">
        <v>394</v>
      </c>
      <c r="F73" s="77" t="s">
        <v>385</v>
      </c>
      <c r="G73" s="31">
        <v>211</v>
      </c>
      <c r="H73" s="32" t="s">
        <v>31</v>
      </c>
      <c r="I73" s="32" t="s">
        <v>28</v>
      </c>
      <c r="J73" s="57" t="s">
        <v>166</v>
      </c>
      <c r="K73" s="31">
        <v>612</v>
      </c>
      <c r="L73" s="37">
        <v>0</v>
      </c>
      <c r="M73" s="37">
        <v>61.6</v>
      </c>
      <c r="N73" s="37">
        <v>61.6</v>
      </c>
      <c r="O73" s="162">
        <v>100</v>
      </c>
    </row>
    <row r="74" spans="1:16" ht="58.5" customHeight="1" x14ac:dyDescent="0.25">
      <c r="A74" s="80" t="s">
        <v>27</v>
      </c>
      <c r="B74" s="76">
        <v>1</v>
      </c>
      <c r="C74" s="80" t="s">
        <v>84</v>
      </c>
      <c r="D74" s="76">
        <v>8</v>
      </c>
      <c r="E74" s="84" t="s">
        <v>275</v>
      </c>
      <c r="F74" s="36" t="s">
        <v>385</v>
      </c>
      <c r="G74" s="79">
        <v>211</v>
      </c>
      <c r="H74" s="78" t="s">
        <v>31</v>
      </c>
      <c r="I74" s="78" t="s">
        <v>28</v>
      </c>
      <c r="J74" s="78" t="s">
        <v>328</v>
      </c>
      <c r="K74" s="79">
        <v>612</v>
      </c>
      <c r="L74" s="75">
        <v>0</v>
      </c>
      <c r="M74" s="75">
        <v>0</v>
      </c>
      <c r="N74" s="75">
        <v>0</v>
      </c>
      <c r="O74" s="162">
        <v>0</v>
      </c>
    </row>
    <row r="75" spans="1:16" ht="58.5" customHeight="1" x14ac:dyDescent="0.25">
      <c r="A75" s="80" t="s">
        <v>27</v>
      </c>
      <c r="B75" s="76">
        <v>1</v>
      </c>
      <c r="C75" s="80" t="s">
        <v>84</v>
      </c>
      <c r="D75" s="76">
        <v>9</v>
      </c>
      <c r="E75" s="84" t="s">
        <v>19</v>
      </c>
      <c r="F75" s="77" t="s">
        <v>385</v>
      </c>
      <c r="G75" s="79">
        <v>211</v>
      </c>
      <c r="H75" s="78" t="s">
        <v>31</v>
      </c>
      <c r="I75" s="78" t="s">
        <v>28</v>
      </c>
      <c r="J75" s="78" t="s">
        <v>328</v>
      </c>
      <c r="K75" s="79">
        <v>612</v>
      </c>
      <c r="L75" s="75">
        <v>0</v>
      </c>
      <c r="M75" s="75">
        <v>0</v>
      </c>
      <c r="N75" s="75">
        <v>0</v>
      </c>
      <c r="O75" s="191">
        <v>0</v>
      </c>
    </row>
    <row r="76" spans="1:16" ht="58.5" customHeight="1" x14ac:dyDescent="0.25">
      <c r="A76" s="136" t="s">
        <v>27</v>
      </c>
      <c r="B76" s="137">
        <v>1</v>
      </c>
      <c r="C76" s="136" t="s">
        <v>84</v>
      </c>
      <c r="D76" s="137">
        <v>10</v>
      </c>
      <c r="E76" s="141" t="s">
        <v>316</v>
      </c>
      <c r="F76" s="138" t="s">
        <v>385</v>
      </c>
      <c r="G76" s="145">
        <v>211</v>
      </c>
      <c r="H76" s="144" t="s">
        <v>31</v>
      </c>
      <c r="I76" s="144" t="s">
        <v>28</v>
      </c>
      <c r="J76" s="144" t="s">
        <v>287</v>
      </c>
      <c r="K76" s="145">
        <v>612</v>
      </c>
      <c r="L76" s="143">
        <v>135.77000000000001</v>
      </c>
      <c r="M76" s="143">
        <v>137.13999999999999</v>
      </c>
      <c r="N76" s="143">
        <v>137.13999999999999</v>
      </c>
      <c r="O76" s="191">
        <v>100</v>
      </c>
    </row>
    <row r="77" spans="1:16" ht="88.5" customHeight="1" x14ac:dyDescent="0.25">
      <c r="A77" s="466" t="s">
        <v>27</v>
      </c>
      <c r="B77" s="468">
        <v>1</v>
      </c>
      <c r="C77" s="466" t="s">
        <v>84</v>
      </c>
      <c r="D77" s="468">
        <v>11</v>
      </c>
      <c r="E77" s="470" t="s">
        <v>332</v>
      </c>
      <c r="F77" s="472" t="s">
        <v>385</v>
      </c>
      <c r="G77" s="474">
        <v>211</v>
      </c>
      <c r="H77" s="464" t="s">
        <v>31</v>
      </c>
      <c r="I77" s="202" t="s">
        <v>29</v>
      </c>
      <c r="J77" s="203" t="s">
        <v>333</v>
      </c>
      <c r="K77" s="204">
        <v>612</v>
      </c>
      <c r="L77" s="9">
        <v>0</v>
      </c>
      <c r="M77" s="9">
        <v>0</v>
      </c>
      <c r="N77" s="9">
        <v>0</v>
      </c>
      <c r="O77" s="191">
        <v>0</v>
      </c>
      <c r="P77" s="206">
        <v>0</v>
      </c>
    </row>
    <row r="78" spans="1:16" ht="48.75" customHeight="1" x14ac:dyDescent="0.25">
      <c r="A78" s="467"/>
      <c r="B78" s="469"/>
      <c r="C78" s="467"/>
      <c r="D78" s="469"/>
      <c r="E78" s="471"/>
      <c r="F78" s="473"/>
      <c r="G78" s="475"/>
      <c r="H78" s="465"/>
      <c r="I78" s="202" t="s">
        <v>29</v>
      </c>
      <c r="J78" s="205" t="s">
        <v>334</v>
      </c>
      <c r="K78" s="204">
        <v>612</v>
      </c>
      <c r="L78" s="9">
        <v>0</v>
      </c>
      <c r="M78" s="9">
        <v>0</v>
      </c>
      <c r="N78" s="9">
        <v>0</v>
      </c>
      <c r="O78" s="191">
        <v>0</v>
      </c>
    </row>
    <row r="79" spans="1:16" ht="48.75" customHeight="1" x14ac:dyDescent="0.25">
      <c r="A79" s="182" t="s">
        <v>27</v>
      </c>
      <c r="B79" s="183">
        <v>1</v>
      </c>
      <c r="C79" s="182" t="s">
        <v>84</v>
      </c>
      <c r="D79" s="183">
        <v>12</v>
      </c>
      <c r="E79" s="188" t="s">
        <v>356</v>
      </c>
      <c r="F79" s="184" t="s">
        <v>385</v>
      </c>
      <c r="G79" s="193">
        <v>211</v>
      </c>
      <c r="H79" s="192" t="s">
        <v>31</v>
      </c>
      <c r="I79" s="192" t="s">
        <v>28</v>
      </c>
      <c r="J79" s="192" t="s">
        <v>357</v>
      </c>
      <c r="K79" s="193">
        <v>612</v>
      </c>
      <c r="L79" s="191">
        <v>0</v>
      </c>
      <c r="M79" s="191">
        <v>0</v>
      </c>
      <c r="N79" s="191">
        <v>0</v>
      </c>
      <c r="O79" s="191">
        <v>0</v>
      </c>
    </row>
    <row r="80" spans="1:16" ht="48.75" customHeight="1" x14ac:dyDescent="0.25">
      <c r="A80" s="182" t="s">
        <v>27</v>
      </c>
      <c r="B80" s="183">
        <v>1</v>
      </c>
      <c r="C80" s="182" t="s">
        <v>84</v>
      </c>
      <c r="D80" s="183">
        <v>13</v>
      </c>
      <c r="E80" s="188" t="s">
        <v>355</v>
      </c>
      <c r="F80" s="184" t="s">
        <v>385</v>
      </c>
      <c r="G80" s="193">
        <v>211</v>
      </c>
      <c r="H80" s="192" t="s">
        <v>31</v>
      </c>
      <c r="I80" s="192" t="s">
        <v>28</v>
      </c>
      <c r="J80" s="192" t="s">
        <v>358</v>
      </c>
      <c r="K80" s="193">
        <v>612</v>
      </c>
      <c r="L80" s="191">
        <v>0</v>
      </c>
      <c r="M80" s="191">
        <v>0</v>
      </c>
      <c r="N80" s="191">
        <v>0</v>
      </c>
      <c r="O80" s="191">
        <v>0</v>
      </c>
    </row>
    <row r="81" spans="1:19" ht="48.75" customHeight="1" x14ac:dyDescent="0.25">
      <c r="A81" s="301"/>
      <c r="B81" s="294">
        <v>1</v>
      </c>
      <c r="C81" s="301" t="s">
        <v>84</v>
      </c>
      <c r="D81" s="294">
        <v>15</v>
      </c>
      <c r="E81" s="302" t="s">
        <v>395</v>
      </c>
      <c r="F81" s="295"/>
      <c r="G81" s="297">
        <v>22</v>
      </c>
      <c r="H81" s="296" t="s">
        <v>31</v>
      </c>
      <c r="I81" s="296" t="s">
        <v>28</v>
      </c>
      <c r="J81" s="296" t="s">
        <v>396</v>
      </c>
      <c r="K81" s="297">
        <v>612</v>
      </c>
      <c r="L81" s="298">
        <v>0</v>
      </c>
      <c r="M81" s="298">
        <v>20</v>
      </c>
      <c r="N81" s="298">
        <v>20</v>
      </c>
      <c r="O81" s="298">
        <v>100</v>
      </c>
    </row>
    <row r="82" spans="1:19" ht="76.5" customHeight="1" x14ac:dyDescent="0.25">
      <c r="A82" s="182" t="s">
        <v>27</v>
      </c>
      <c r="B82" s="183">
        <v>1</v>
      </c>
      <c r="C82" s="182" t="s">
        <v>88</v>
      </c>
      <c r="D82" s="183"/>
      <c r="E82" s="105" t="s">
        <v>89</v>
      </c>
      <c r="F82" s="184" t="s">
        <v>385</v>
      </c>
      <c r="G82" s="187">
        <v>211</v>
      </c>
      <c r="H82" s="186" t="s">
        <v>31</v>
      </c>
      <c r="I82" s="186" t="s">
        <v>28</v>
      </c>
      <c r="J82" s="186" t="s">
        <v>255</v>
      </c>
      <c r="K82" s="187">
        <v>0</v>
      </c>
      <c r="L82" s="189">
        <v>35.799999999999997</v>
      </c>
      <c r="M82" s="189">
        <v>46.8</v>
      </c>
      <c r="N82" s="189">
        <v>34.520000000000003</v>
      </c>
      <c r="O82" s="234">
        <v>0</v>
      </c>
    </row>
    <row r="83" spans="1:19" ht="66.75" customHeight="1" x14ac:dyDescent="0.25">
      <c r="A83" s="330" t="s">
        <v>27</v>
      </c>
      <c r="B83" s="326">
        <v>1</v>
      </c>
      <c r="C83" s="330" t="s">
        <v>88</v>
      </c>
      <c r="D83" s="326">
        <v>1</v>
      </c>
      <c r="E83" s="328" t="s">
        <v>89</v>
      </c>
      <c r="F83" s="382" t="s">
        <v>385</v>
      </c>
      <c r="G83" s="371">
        <v>211</v>
      </c>
      <c r="H83" s="383" t="s">
        <v>31</v>
      </c>
      <c r="I83" s="383" t="s">
        <v>28</v>
      </c>
      <c r="J83" s="383" t="s">
        <v>90</v>
      </c>
      <c r="K83" s="66">
        <v>321</v>
      </c>
      <c r="L83" s="67">
        <v>19.100000000000001</v>
      </c>
      <c r="M83" s="67">
        <v>26.82</v>
      </c>
      <c r="N83" s="67">
        <v>25.25</v>
      </c>
      <c r="O83" s="67">
        <f>ROUND(N83/M83*100,0)</f>
        <v>94</v>
      </c>
    </row>
    <row r="84" spans="1:19" ht="66.75" customHeight="1" x14ac:dyDescent="0.25">
      <c r="A84" s="335"/>
      <c r="B84" s="336"/>
      <c r="C84" s="335"/>
      <c r="D84" s="336"/>
      <c r="E84" s="329"/>
      <c r="F84" s="370"/>
      <c r="G84" s="372"/>
      <c r="H84" s="384"/>
      <c r="I84" s="384"/>
      <c r="J84" s="384"/>
      <c r="K84" s="146">
        <v>112</v>
      </c>
      <c r="L84" s="147">
        <v>16.7</v>
      </c>
      <c r="M84" s="147">
        <v>19.97</v>
      </c>
      <c r="N84" s="147">
        <v>9.26</v>
      </c>
      <c r="O84" s="191">
        <f>ROUND(N84/M84*100,0)</f>
        <v>46</v>
      </c>
    </row>
    <row r="85" spans="1:19" ht="48.75" customHeight="1" x14ac:dyDescent="0.25">
      <c r="A85" s="53" t="s">
        <v>27</v>
      </c>
      <c r="B85" s="60">
        <v>1</v>
      </c>
      <c r="C85" s="53" t="s">
        <v>137</v>
      </c>
      <c r="D85" s="60"/>
      <c r="E85" s="105" t="s">
        <v>131</v>
      </c>
      <c r="F85" s="91" t="s">
        <v>385</v>
      </c>
      <c r="G85" s="93">
        <v>211</v>
      </c>
      <c r="H85" s="92" t="s">
        <v>31</v>
      </c>
      <c r="I85" s="92" t="s">
        <v>28</v>
      </c>
      <c r="J85" s="113" t="s">
        <v>256</v>
      </c>
      <c r="K85" s="93">
        <v>0</v>
      </c>
      <c r="L85" s="107">
        <v>3.8</v>
      </c>
      <c r="M85" s="234">
        <v>3.97</v>
      </c>
      <c r="N85" s="234">
        <v>3.95</v>
      </c>
      <c r="O85" s="234">
        <v>99.47</v>
      </c>
    </row>
    <row r="86" spans="1:19" ht="51" customHeight="1" x14ac:dyDescent="0.25">
      <c r="A86" s="53" t="s">
        <v>27</v>
      </c>
      <c r="B86" s="60">
        <v>1</v>
      </c>
      <c r="C86" s="53" t="s">
        <v>137</v>
      </c>
      <c r="D86" s="60">
        <v>1</v>
      </c>
      <c r="E86" s="54" t="s">
        <v>133</v>
      </c>
      <c r="F86" s="55" t="s">
        <v>385</v>
      </c>
      <c r="G86" s="56">
        <v>211</v>
      </c>
      <c r="H86" s="57" t="s">
        <v>31</v>
      </c>
      <c r="I86" s="57" t="s">
        <v>28</v>
      </c>
      <c r="J86" s="2" t="s">
        <v>317</v>
      </c>
      <c r="K86" s="56">
        <v>611</v>
      </c>
      <c r="L86" s="59">
        <v>3.8</v>
      </c>
      <c r="M86" s="59">
        <v>3.97</v>
      </c>
      <c r="N86" s="59">
        <v>3.95</v>
      </c>
      <c r="O86" s="235">
        <f>ROUND(N86/M86*100,0)</f>
        <v>99</v>
      </c>
    </row>
    <row r="87" spans="1:19" ht="45.75" customHeight="1" x14ac:dyDescent="0.25">
      <c r="A87" s="33" t="s">
        <v>27</v>
      </c>
      <c r="B87" s="34">
        <v>1</v>
      </c>
      <c r="C87" s="33" t="s">
        <v>137</v>
      </c>
      <c r="D87" s="34">
        <v>2</v>
      </c>
      <c r="E87" s="54" t="s">
        <v>167</v>
      </c>
      <c r="F87" s="36" t="s">
        <v>385</v>
      </c>
      <c r="G87" s="31">
        <v>211</v>
      </c>
      <c r="H87" s="32" t="s">
        <v>31</v>
      </c>
      <c r="I87" s="32" t="s">
        <v>28</v>
      </c>
      <c r="J87" s="2" t="s">
        <v>168</v>
      </c>
      <c r="K87" s="31">
        <v>611</v>
      </c>
      <c r="L87" s="37">
        <v>0</v>
      </c>
      <c r="M87" s="37">
        <v>0</v>
      </c>
      <c r="N87" s="37">
        <v>0</v>
      </c>
      <c r="O87" s="59">
        <v>0</v>
      </c>
    </row>
    <row r="88" spans="1:19" ht="45.75" customHeight="1" x14ac:dyDescent="0.25">
      <c r="A88" s="286" t="s">
        <v>27</v>
      </c>
      <c r="B88" s="285">
        <v>1</v>
      </c>
      <c r="C88" s="286" t="s">
        <v>345</v>
      </c>
      <c r="D88" s="285">
        <v>0</v>
      </c>
      <c r="E88" s="306" t="s">
        <v>382</v>
      </c>
      <c r="F88" s="295"/>
      <c r="G88" s="297">
        <v>211</v>
      </c>
      <c r="H88" s="296" t="s">
        <v>31</v>
      </c>
      <c r="I88" s="296" t="s">
        <v>28</v>
      </c>
      <c r="J88" s="2" t="s">
        <v>387</v>
      </c>
      <c r="K88" s="297">
        <v>612</v>
      </c>
      <c r="L88" s="298">
        <v>8000</v>
      </c>
      <c r="M88" s="298">
        <v>8080</v>
      </c>
      <c r="N88" s="298">
        <v>8080</v>
      </c>
      <c r="O88" s="298">
        <v>100</v>
      </c>
    </row>
    <row r="89" spans="1:19" ht="45.75" customHeight="1" x14ac:dyDescent="0.25">
      <c r="A89" s="259" t="s">
        <v>27</v>
      </c>
      <c r="B89" s="260">
        <v>1</v>
      </c>
      <c r="C89" s="259" t="s">
        <v>397</v>
      </c>
      <c r="D89" s="260">
        <v>1</v>
      </c>
      <c r="E89" s="261" t="s">
        <v>388</v>
      </c>
      <c r="F89" s="262"/>
      <c r="G89" s="265">
        <v>211</v>
      </c>
      <c r="H89" s="264" t="s">
        <v>31</v>
      </c>
      <c r="I89" s="264" t="s">
        <v>28</v>
      </c>
      <c r="J89" s="2" t="s">
        <v>389</v>
      </c>
      <c r="K89" s="265">
        <v>612</v>
      </c>
      <c r="L89" s="263">
        <v>8000</v>
      </c>
      <c r="M89" s="263">
        <v>8080</v>
      </c>
      <c r="N89" s="263">
        <v>8080</v>
      </c>
      <c r="O89" s="263">
        <v>100</v>
      </c>
    </row>
    <row r="90" spans="1:19" ht="45.75" customHeight="1" x14ac:dyDescent="0.25">
      <c r="A90" s="228" t="s">
        <v>27</v>
      </c>
      <c r="B90" s="229">
        <v>1</v>
      </c>
      <c r="C90" s="228" t="s">
        <v>366</v>
      </c>
      <c r="D90" s="229">
        <v>1</v>
      </c>
      <c r="E90" s="230" t="s">
        <v>367</v>
      </c>
      <c r="F90" s="231" t="s">
        <v>385</v>
      </c>
      <c r="G90" s="233">
        <v>211</v>
      </c>
      <c r="H90" s="232" t="s">
        <v>31</v>
      </c>
      <c r="I90" s="232" t="s">
        <v>28</v>
      </c>
      <c r="J90" s="113" t="s">
        <v>368</v>
      </c>
      <c r="K90" s="233">
        <v>612</v>
      </c>
      <c r="L90" s="277">
        <v>0</v>
      </c>
      <c r="M90" s="277">
        <v>0</v>
      </c>
      <c r="N90" s="277">
        <v>0</v>
      </c>
      <c r="O90" s="277">
        <v>0</v>
      </c>
    </row>
    <row r="91" spans="1:19" ht="30.75" customHeight="1" x14ac:dyDescent="0.25">
      <c r="A91" s="373" t="s">
        <v>27</v>
      </c>
      <c r="B91" s="376">
        <v>2</v>
      </c>
      <c r="C91" s="373"/>
      <c r="D91" s="376"/>
      <c r="E91" s="379" t="s">
        <v>21</v>
      </c>
      <c r="F91" s="77" t="s">
        <v>14</v>
      </c>
      <c r="G91" s="82"/>
      <c r="H91" s="81"/>
      <c r="I91" s="81"/>
      <c r="J91" s="81"/>
      <c r="K91" s="82"/>
      <c r="L91" s="238">
        <v>856606.6</v>
      </c>
      <c r="M91" s="238">
        <v>128048.5</v>
      </c>
      <c r="N91" s="238">
        <v>114251</v>
      </c>
      <c r="O91" s="8">
        <f>ROUND(N91/M91*100,1)</f>
        <v>89.2</v>
      </c>
      <c r="Q91" s="256">
        <f>L92-Q92</f>
        <v>1282.3499999999913</v>
      </c>
      <c r="R91" s="256">
        <f t="shared" ref="R91:S91" si="2">M92-R92</f>
        <v>36638.87000000001</v>
      </c>
      <c r="S91" s="256">
        <f t="shared" si="2"/>
        <v>23167.049999999988</v>
      </c>
    </row>
    <row r="92" spans="1:19" ht="52.5" customHeight="1" x14ac:dyDescent="0.25">
      <c r="A92" s="374"/>
      <c r="B92" s="377"/>
      <c r="C92" s="374"/>
      <c r="D92" s="377"/>
      <c r="E92" s="380"/>
      <c r="F92" s="382" t="s">
        <v>385</v>
      </c>
      <c r="G92" s="371">
        <v>211</v>
      </c>
      <c r="H92" s="383" t="s">
        <v>31</v>
      </c>
      <c r="I92" s="12" t="s">
        <v>28</v>
      </c>
      <c r="J92" s="383" t="s">
        <v>257</v>
      </c>
      <c r="K92" s="371"/>
      <c r="L92" s="284">
        <v>68681.2</v>
      </c>
      <c r="M92" s="284">
        <v>110823.1</v>
      </c>
      <c r="N92" s="284">
        <v>97032.4</v>
      </c>
      <c r="O92" s="277">
        <f t="shared" ref="O92:O144" si="3">ROUND(N92/M92*100,1)</f>
        <v>87.6</v>
      </c>
      <c r="Q92" s="239">
        <v>67398.850000000006</v>
      </c>
      <c r="R92" s="239">
        <v>74184.23</v>
      </c>
      <c r="S92" s="239">
        <v>73865.350000000006</v>
      </c>
    </row>
    <row r="93" spans="1:19" ht="15.75" customHeight="1" x14ac:dyDescent="0.25">
      <c r="A93" s="375"/>
      <c r="B93" s="378"/>
      <c r="C93" s="375"/>
      <c r="D93" s="378"/>
      <c r="E93" s="381"/>
      <c r="F93" s="370"/>
      <c r="G93" s="372"/>
      <c r="H93" s="384"/>
      <c r="I93" s="153" t="s">
        <v>29</v>
      </c>
      <c r="J93" s="384"/>
      <c r="K93" s="372"/>
      <c r="L93" s="284">
        <f>L146+L158+L159+L166+L206</f>
        <v>16925.400000000001</v>
      </c>
      <c r="M93" s="284">
        <f>M146+M158+M159+M166+M206</f>
        <v>17225.400000000001</v>
      </c>
      <c r="N93" s="284">
        <f>N146+N158+N159+N166+N206</f>
        <v>17218.560000000001</v>
      </c>
      <c r="O93" s="277">
        <f t="shared" si="3"/>
        <v>100</v>
      </c>
      <c r="Q93" s="239">
        <v>11941.1</v>
      </c>
      <c r="R93" s="239">
        <v>14699.5</v>
      </c>
      <c r="S93" s="239">
        <v>14614.36</v>
      </c>
    </row>
    <row r="94" spans="1:19" ht="45.75" customHeight="1" x14ac:dyDescent="0.25">
      <c r="A94" s="13" t="s">
        <v>27</v>
      </c>
      <c r="B94" s="14">
        <v>2</v>
      </c>
      <c r="C94" s="13" t="s">
        <v>28</v>
      </c>
      <c r="D94" s="14"/>
      <c r="E94" s="94" t="s">
        <v>91</v>
      </c>
      <c r="F94" s="91" t="s">
        <v>385</v>
      </c>
      <c r="G94" s="93">
        <v>211</v>
      </c>
      <c r="H94" s="92" t="s">
        <v>31</v>
      </c>
      <c r="I94" s="110" t="s">
        <v>28</v>
      </c>
      <c r="J94" s="92" t="s">
        <v>258</v>
      </c>
      <c r="K94" s="93"/>
      <c r="L94" s="243">
        <v>61444.83</v>
      </c>
      <c r="M94" s="243">
        <v>100716.63</v>
      </c>
      <c r="N94" s="243">
        <v>87326.83</v>
      </c>
      <c r="O94" s="108">
        <f>ROUND(N94/M94*100,1)</f>
        <v>86.7</v>
      </c>
      <c r="Q94" s="243">
        <v>60766.74</v>
      </c>
      <c r="R94" s="243">
        <v>62766.48</v>
      </c>
      <c r="S94" s="243">
        <v>62766.48</v>
      </c>
    </row>
    <row r="95" spans="1:19" ht="41.25" customHeight="1" x14ac:dyDescent="0.25">
      <c r="A95" s="330" t="s">
        <v>27</v>
      </c>
      <c r="B95" s="326">
        <v>2</v>
      </c>
      <c r="C95" s="330" t="s">
        <v>28</v>
      </c>
      <c r="D95" s="326">
        <v>1</v>
      </c>
      <c r="E95" s="429" t="s">
        <v>91</v>
      </c>
      <c r="F95" s="430" t="s">
        <v>385</v>
      </c>
      <c r="G95" s="371">
        <v>211</v>
      </c>
      <c r="H95" s="383" t="s">
        <v>31</v>
      </c>
      <c r="I95" s="442" t="s">
        <v>28</v>
      </c>
      <c r="J95" s="12" t="s">
        <v>103</v>
      </c>
      <c r="K95" s="11">
        <v>611</v>
      </c>
      <c r="L95" s="278">
        <v>61197.71</v>
      </c>
      <c r="M95" s="278">
        <v>80750.48</v>
      </c>
      <c r="N95" s="278">
        <v>80609.070000000007</v>
      </c>
      <c r="O95" s="277">
        <f t="shared" si="3"/>
        <v>99.8</v>
      </c>
      <c r="Q95" s="256">
        <f>Q93-L93</f>
        <v>-4984.3000000000011</v>
      </c>
    </row>
    <row r="96" spans="1:19" ht="41.25" customHeight="1" x14ac:dyDescent="0.25">
      <c r="A96" s="327"/>
      <c r="B96" s="327"/>
      <c r="C96" s="327"/>
      <c r="D96" s="327"/>
      <c r="E96" s="405"/>
      <c r="F96" s="405"/>
      <c r="G96" s="327"/>
      <c r="H96" s="327"/>
      <c r="I96" s="443"/>
      <c r="J96" s="236" t="s">
        <v>103</v>
      </c>
      <c r="K96" s="96">
        <v>244</v>
      </c>
      <c r="L96" s="279">
        <v>247.73</v>
      </c>
      <c r="M96" s="279">
        <v>265.35000000000002</v>
      </c>
      <c r="N96" s="279">
        <v>247.73</v>
      </c>
      <c r="O96" s="277">
        <f t="shared" si="3"/>
        <v>93.4</v>
      </c>
    </row>
    <row r="97" spans="1:15" ht="28.5" customHeight="1" x14ac:dyDescent="0.25">
      <c r="A97" s="330" t="s">
        <v>27</v>
      </c>
      <c r="B97" s="326">
        <v>2</v>
      </c>
      <c r="C97" s="330" t="s">
        <v>28</v>
      </c>
      <c r="D97" s="326">
        <v>3</v>
      </c>
      <c r="E97" s="389" t="s">
        <v>143</v>
      </c>
      <c r="F97" s="382" t="s">
        <v>385</v>
      </c>
      <c r="G97" s="371">
        <v>211</v>
      </c>
      <c r="H97" s="383" t="s">
        <v>16</v>
      </c>
      <c r="I97" s="383" t="s">
        <v>17</v>
      </c>
      <c r="J97" s="383" t="s">
        <v>169</v>
      </c>
      <c r="K97" s="20">
        <v>611</v>
      </c>
      <c r="L97" s="59">
        <v>0</v>
      </c>
      <c r="M97" s="59">
        <v>0</v>
      </c>
      <c r="N97" s="59">
        <v>0</v>
      </c>
      <c r="O97" s="108">
        <v>0</v>
      </c>
    </row>
    <row r="98" spans="1:15" ht="43.15" customHeight="1" x14ac:dyDescent="0.25">
      <c r="A98" s="335"/>
      <c r="B98" s="336"/>
      <c r="C98" s="335"/>
      <c r="D98" s="336"/>
      <c r="E98" s="390"/>
      <c r="F98" s="370"/>
      <c r="G98" s="372"/>
      <c r="H98" s="384"/>
      <c r="I98" s="384"/>
      <c r="J98" s="384"/>
      <c r="K98" s="20">
        <v>612</v>
      </c>
      <c r="L98" s="59">
        <v>0</v>
      </c>
      <c r="M98" s="59">
        <v>0</v>
      </c>
      <c r="N98" s="59">
        <v>0</v>
      </c>
      <c r="O98" s="108">
        <v>0</v>
      </c>
    </row>
    <row r="99" spans="1:15" ht="31.5" hidden="1" customHeight="1" x14ac:dyDescent="0.25">
      <c r="A99" s="13" t="s">
        <v>27</v>
      </c>
      <c r="B99" s="14">
        <v>2</v>
      </c>
      <c r="C99" s="13" t="s">
        <v>32</v>
      </c>
      <c r="D99" s="14"/>
      <c r="E99" s="52" t="s">
        <v>92</v>
      </c>
      <c r="F99" s="10" t="s">
        <v>385</v>
      </c>
      <c r="G99" s="20">
        <v>211</v>
      </c>
      <c r="H99" s="12" t="s">
        <v>31</v>
      </c>
      <c r="I99" s="12" t="s">
        <v>28</v>
      </c>
      <c r="J99" s="19" t="s">
        <v>259</v>
      </c>
      <c r="K99" s="20"/>
      <c r="L99" s="17">
        <v>0</v>
      </c>
      <c r="M99" s="59">
        <v>0</v>
      </c>
      <c r="N99" s="59">
        <v>0</v>
      </c>
      <c r="O99" s="108" t="e">
        <f t="shared" si="3"/>
        <v>#DIV/0!</v>
      </c>
    </row>
    <row r="100" spans="1:15" ht="34.5" hidden="1" customHeight="1" x14ac:dyDescent="0.25">
      <c r="A100" s="53" t="s">
        <v>27</v>
      </c>
      <c r="B100" s="60">
        <v>2</v>
      </c>
      <c r="C100" s="53" t="s">
        <v>32</v>
      </c>
      <c r="D100" s="60">
        <v>1</v>
      </c>
      <c r="E100" s="52" t="s">
        <v>170</v>
      </c>
      <c r="F100" s="55" t="s">
        <v>385</v>
      </c>
      <c r="G100" s="56">
        <v>211</v>
      </c>
      <c r="H100" s="57" t="s">
        <v>31</v>
      </c>
      <c r="I100" s="19" t="s">
        <v>28</v>
      </c>
      <c r="J100" s="57" t="s">
        <v>104</v>
      </c>
      <c r="K100" s="56">
        <v>611</v>
      </c>
      <c r="L100" s="58">
        <v>0</v>
      </c>
      <c r="M100" s="58">
        <v>0</v>
      </c>
      <c r="N100" s="58">
        <v>0</v>
      </c>
      <c r="O100" s="108" t="e">
        <f t="shared" si="3"/>
        <v>#DIV/0!</v>
      </c>
    </row>
    <row r="101" spans="1:15" ht="28.5" hidden="1" customHeight="1" x14ac:dyDescent="0.25">
      <c r="A101" s="330" t="s">
        <v>27</v>
      </c>
      <c r="B101" s="326">
        <v>2</v>
      </c>
      <c r="C101" s="330" t="s">
        <v>32</v>
      </c>
      <c r="D101" s="326">
        <v>2</v>
      </c>
      <c r="E101" s="389" t="s">
        <v>171</v>
      </c>
      <c r="F101" s="382" t="s">
        <v>385</v>
      </c>
      <c r="G101" s="371">
        <v>211</v>
      </c>
      <c r="H101" s="383" t="s">
        <v>16</v>
      </c>
      <c r="I101" s="383" t="s">
        <v>17</v>
      </c>
      <c r="J101" s="383" t="s">
        <v>172</v>
      </c>
      <c r="K101" s="20">
        <v>611</v>
      </c>
      <c r="L101" s="59">
        <v>0</v>
      </c>
      <c r="M101" s="59">
        <v>0</v>
      </c>
      <c r="N101" s="59">
        <v>0</v>
      </c>
      <c r="O101" s="108" t="e">
        <f t="shared" si="3"/>
        <v>#DIV/0!</v>
      </c>
    </row>
    <row r="102" spans="1:15" ht="48.75" hidden="1" customHeight="1" x14ac:dyDescent="0.25">
      <c r="A102" s="335"/>
      <c r="B102" s="336"/>
      <c r="C102" s="335"/>
      <c r="D102" s="336"/>
      <c r="E102" s="390"/>
      <c r="F102" s="370"/>
      <c r="G102" s="372"/>
      <c r="H102" s="384"/>
      <c r="I102" s="384"/>
      <c r="J102" s="384"/>
      <c r="K102" s="20">
        <v>612</v>
      </c>
      <c r="L102" s="59">
        <v>0</v>
      </c>
      <c r="M102" s="59">
        <v>0</v>
      </c>
      <c r="N102" s="59">
        <v>0</v>
      </c>
      <c r="O102" s="108" t="e">
        <f t="shared" si="3"/>
        <v>#DIV/0!</v>
      </c>
    </row>
    <row r="103" spans="1:15" ht="45" hidden="1" customHeight="1" x14ac:dyDescent="0.25">
      <c r="A103" s="13" t="s">
        <v>27</v>
      </c>
      <c r="B103" s="14">
        <v>2</v>
      </c>
      <c r="C103" s="13" t="s">
        <v>27</v>
      </c>
      <c r="D103" s="14"/>
      <c r="E103" s="52" t="s">
        <v>93</v>
      </c>
      <c r="F103" s="10" t="s">
        <v>385</v>
      </c>
      <c r="G103" s="20">
        <v>211</v>
      </c>
      <c r="H103" s="12" t="s">
        <v>31</v>
      </c>
      <c r="I103" s="12" t="s">
        <v>28</v>
      </c>
      <c r="J103" s="19" t="s">
        <v>260</v>
      </c>
      <c r="K103" s="20"/>
      <c r="L103" s="17">
        <v>0</v>
      </c>
      <c r="M103" s="59">
        <v>0</v>
      </c>
      <c r="N103" s="59">
        <v>0</v>
      </c>
      <c r="O103" s="108" t="e">
        <f t="shared" si="3"/>
        <v>#DIV/0!</v>
      </c>
    </row>
    <row r="104" spans="1:15" ht="51" hidden="1" customHeight="1" x14ac:dyDescent="0.25">
      <c r="A104" s="53" t="s">
        <v>27</v>
      </c>
      <c r="B104" s="60">
        <v>2</v>
      </c>
      <c r="C104" s="53" t="s">
        <v>27</v>
      </c>
      <c r="D104" s="60">
        <v>1</v>
      </c>
      <c r="E104" s="52" t="s">
        <v>173</v>
      </c>
      <c r="F104" s="55" t="s">
        <v>385</v>
      </c>
      <c r="G104" s="56">
        <v>211</v>
      </c>
      <c r="H104" s="57" t="s">
        <v>31</v>
      </c>
      <c r="I104" s="19" t="s">
        <v>28</v>
      </c>
      <c r="J104" s="57" t="s">
        <v>105</v>
      </c>
      <c r="K104" s="56">
        <v>611</v>
      </c>
      <c r="L104" s="58">
        <v>0</v>
      </c>
      <c r="M104" s="58">
        <v>0</v>
      </c>
      <c r="N104" s="58">
        <v>0</v>
      </c>
      <c r="O104" s="108" t="e">
        <f t="shared" si="3"/>
        <v>#DIV/0!</v>
      </c>
    </row>
    <row r="105" spans="1:15" ht="28.5" hidden="1" customHeight="1" x14ac:dyDescent="0.25">
      <c r="A105" s="330" t="s">
        <v>27</v>
      </c>
      <c r="B105" s="326">
        <v>2</v>
      </c>
      <c r="C105" s="330" t="s">
        <v>27</v>
      </c>
      <c r="D105" s="326">
        <v>2</v>
      </c>
      <c r="E105" s="389" t="s">
        <v>174</v>
      </c>
      <c r="F105" s="382" t="s">
        <v>385</v>
      </c>
      <c r="G105" s="371">
        <v>211</v>
      </c>
      <c r="H105" s="383" t="s">
        <v>16</v>
      </c>
      <c r="I105" s="383" t="s">
        <v>17</v>
      </c>
      <c r="J105" s="383" t="s">
        <v>175</v>
      </c>
      <c r="K105" s="20">
        <v>611</v>
      </c>
      <c r="L105" s="59">
        <v>0</v>
      </c>
      <c r="M105" s="59">
        <v>0</v>
      </c>
      <c r="N105" s="59">
        <v>0</v>
      </c>
      <c r="O105" s="108" t="e">
        <f t="shared" si="3"/>
        <v>#DIV/0!</v>
      </c>
    </row>
    <row r="106" spans="1:15" ht="48.75" hidden="1" customHeight="1" x14ac:dyDescent="0.25">
      <c r="A106" s="335"/>
      <c r="B106" s="336"/>
      <c r="C106" s="335"/>
      <c r="D106" s="336"/>
      <c r="E106" s="390"/>
      <c r="F106" s="370"/>
      <c r="G106" s="372"/>
      <c r="H106" s="384"/>
      <c r="I106" s="384"/>
      <c r="J106" s="384"/>
      <c r="K106" s="20">
        <v>612</v>
      </c>
      <c r="L106" s="59">
        <v>0</v>
      </c>
      <c r="M106" s="59">
        <v>0</v>
      </c>
      <c r="N106" s="59">
        <v>0</v>
      </c>
      <c r="O106" s="108" t="e">
        <f t="shared" si="3"/>
        <v>#DIV/0!</v>
      </c>
    </row>
    <row r="107" spans="1:15" ht="33" hidden="1" customHeight="1" x14ac:dyDescent="0.25">
      <c r="A107" s="13" t="s">
        <v>27</v>
      </c>
      <c r="B107" s="14">
        <v>2</v>
      </c>
      <c r="C107" s="13" t="s">
        <v>29</v>
      </c>
      <c r="D107" s="14"/>
      <c r="E107" s="40" t="s">
        <v>94</v>
      </c>
      <c r="F107" s="10" t="s">
        <v>385</v>
      </c>
      <c r="G107" s="20">
        <v>211</v>
      </c>
      <c r="H107" s="12" t="s">
        <v>31</v>
      </c>
      <c r="I107" s="12" t="s">
        <v>28</v>
      </c>
      <c r="J107" s="19" t="s">
        <v>261</v>
      </c>
      <c r="K107" s="20"/>
      <c r="L107" s="17">
        <v>0</v>
      </c>
      <c r="M107" s="59">
        <v>0</v>
      </c>
      <c r="N107" s="59">
        <v>0</v>
      </c>
      <c r="O107" s="108" t="e">
        <f t="shared" si="3"/>
        <v>#DIV/0!</v>
      </c>
    </row>
    <row r="108" spans="1:15" ht="34.5" hidden="1" customHeight="1" x14ac:dyDescent="0.25">
      <c r="A108" s="53" t="s">
        <v>27</v>
      </c>
      <c r="B108" s="60">
        <v>2</v>
      </c>
      <c r="C108" s="53" t="s">
        <v>29</v>
      </c>
      <c r="D108" s="60">
        <v>1</v>
      </c>
      <c r="E108" s="52" t="s">
        <v>176</v>
      </c>
      <c r="F108" s="55" t="s">
        <v>385</v>
      </c>
      <c r="G108" s="56">
        <v>211</v>
      </c>
      <c r="H108" s="57" t="s">
        <v>31</v>
      </c>
      <c r="I108" s="19" t="s">
        <v>28</v>
      </c>
      <c r="J108" s="57" t="s">
        <v>106</v>
      </c>
      <c r="K108" s="56">
        <v>611</v>
      </c>
      <c r="L108" s="58">
        <v>0</v>
      </c>
      <c r="M108" s="58">
        <v>0</v>
      </c>
      <c r="N108" s="58">
        <v>0</v>
      </c>
      <c r="O108" s="108" t="e">
        <f t="shared" si="3"/>
        <v>#DIV/0!</v>
      </c>
    </row>
    <row r="109" spans="1:15" ht="28.5" hidden="1" customHeight="1" x14ac:dyDescent="0.25">
      <c r="A109" s="330" t="s">
        <v>27</v>
      </c>
      <c r="B109" s="326">
        <v>2</v>
      </c>
      <c r="C109" s="330" t="s">
        <v>29</v>
      </c>
      <c r="D109" s="326">
        <v>2</v>
      </c>
      <c r="E109" s="389" t="s">
        <v>177</v>
      </c>
      <c r="F109" s="382" t="s">
        <v>385</v>
      </c>
      <c r="G109" s="371">
        <v>211</v>
      </c>
      <c r="H109" s="383" t="s">
        <v>16</v>
      </c>
      <c r="I109" s="383" t="s">
        <v>17</v>
      </c>
      <c r="J109" s="383" t="s">
        <v>178</v>
      </c>
      <c r="K109" s="20">
        <v>611</v>
      </c>
      <c r="L109" s="59">
        <v>0</v>
      </c>
      <c r="M109" s="59">
        <v>0</v>
      </c>
      <c r="N109" s="59">
        <v>0</v>
      </c>
      <c r="O109" s="108" t="e">
        <f t="shared" si="3"/>
        <v>#DIV/0!</v>
      </c>
    </row>
    <row r="110" spans="1:15" ht="48.75" hidden="1" customHeight="1" x14ac:dyDescent="0.25">
      <c r="A110" s="335"/>
      <c r="B110" s="336"/>
      <c r="C110" s="335"/>
      <c r="D110" s="336"/>
      <c r="E110" s="390"/>
      <c r="F110" s="370"/>
      <c r="G110" s="372"/>
      <c r="H110" s="384"/>
      <c r="I110" s="384"/>
      <c r="J110" s="384"/>
      <c r="K110" s="20">
        <v>612</v>
      </c>
      <c r="L110" s="59">
        <v>0</v>
      </c>
      <c r="M110" s="59">
        <v>0</v>
      </c>
      <c r="N110" s="59">
        <v>0</v>
      </c>
      <c r="O110" s="108" t="e">
        <f t="shared" si="3"/>
        <v>#DIV/0!</v>
      </c>
    </row>
    <row r="111" spans="1:15" ht="31.5" hidden="1" customHeight="1" x14ac:dyDescent="0.25">
      <c r="A111" s="13" t="s">
        <v>27</v>
      </c>
      <c r="B111" s="14">
        <v>2</v>
      </c>
      <c r="C111" s="13" t="s">
        <v>30</v>
      </c>
      <c r="D111" s="14"/>
      <c r="E111" s="52" t="s">
        <v>95</v>
      </c>
      <c r="F111" s="10" t="s">
        <v>385</v>
      </c>
      <c r="G111" s="20">
        <v>211</v>
      </c>
      <c r="H111" s="12" t="s">
        <v>31</v>
      </c>
      <c r="I111" s="12" t="s">
        <v>28</v>
      </c>
      <c r="J111" s="19" t="s">
        <v>262</v>
      </c>
      <c r="K111" s="20"/>
      <c r="L111" s="17">
        <v>0</v>
      </c>
      <c r="M111" s="59">
        <v>0</v>
      </c>
      <c r="N111" s="59">
        <v>0</v>
      </c>
      <c r="O111" s="108" t="e">
        <f t="shared" si="3"/>
        <v>#DIV/0!</v>
      </c>
    </row>
    <row r="112" spans="1:15" ht="34.5" hidden="1" customHeight="1" x14ac:dyDescent="0.25">
      <c r="A112" s="53" t="s">
        <v>27</v>
      </c>
      <c r="B112" s="60">
        <v>2</v>
      </c>
      <c r="C112" s="53" t="s">
        <v>30</v>
      </c>
      <c r="D112" s="60">
        <v>1</v>
      </c>
      <c r="E112" s="52" t="s">
        <v>179</v>
      </c>
      <c r="F112" s="55" t="s">
        <v>385</v>
      </c>
      <c r="G112" s="56">
        <v>211</v>
      </c>
      <c r="H112" s="57" t="s">
        <v>31</v>
      </c>
      <c r="I112" s="19" t="s">
        <v>28</v>
      </c>
      <c r="J112" s="57" t="s">
        <v>107</v>
      </c>
      <c r="K112" s="56">
        <v>611</v>
      </c>
      <c r="L112" s="58">
        <v>0</v>
      </c>
      <c r="M112" s="58">
        <v>0</v>
      </c>
      <c r="N112" s="58">
        <v>0</v>
      </c>
      <c r="O112" s="108" t="e">
        <f t="shared" si="3"/>
        <v>#DIV/0!</v>
      </c>
    </row>
    <row r="113" spans="1:15" ht="28.5" hidden="1" customHeight="1" x14ac:dyDescent="0.25">
      <c r="A113" s="330" t="s">
        <v>27</v>
      </c>
      <c r="B113" s="326">
        <v>2</v>
      </c>
      <c r="C113" s="330" t="s">
        <v>30</v>
      </c>
      <c r="D113" s="326">
        <v>2</v>
      </c>
      <c r="E113" s="389" t="s">
        <v>180</v>
      </c>
      <c r="F113" s="382" t="s">
        <v>385</v>
      </c>
      <c r="G113" s="371">
        <v>211</v>
      </c>
      <c r="H113" s="383" t="s">
        <v>16</v>
      </c>
      <c r="I113" s="383" t="s">
        <v>17</v>
      </c>
      <c r="J113" s="383" t="s">
        <v>181</v>
      </c>
      <c r="K113" s="20">
        <v>611</v>
      </c>
      <c r="L113" s="59">
        <v>0</v>
      </c>
      <c r="M113" s="59">
        <v>0</v>
      </c>
      <c r="N113" s="59">
        <v>0</v>
      </c>
      <c r="O113" s="108" t="e">
        <f t="shared" si="3"/>
        <v>#DIV/0!</v>
      </c>
    </row>
    <row r="114" spans="1:15" ht="48.75" hidden="1" customHeight="1" x14ac:dyDescent="0.25">
      <c r="A114" s="335"/>
      <c r="B114" s="336"/>
      <c r="C114" s="335"/>
      <c r="D114" s="336"/>
      <c r="E114" s="390"/>
      <c r="F114" s="370"/>
      <c r="G114" s="372"/>
      <c r="H114" s="384"/>
      <c r="I114" s="384"/>
      <c r="J114" s="384"/>
      <c r="K114" s="20">
        <v>612</v>
      </c>
      <c r="L114" s="59">
        <v>0</v>
      </c>
      <c r="M114" s="59">
        <v>0</v>
      </c>
      <c r="N114" s="59">
        <v>0</v>
      </c>
      <c r="O114" s="108" t="e">
        <f t="shared" si="3"/>
        <v>#DIV/0!</v>
      </c>
    </row>
    <row r="115" spans="1:15" ht="31.5" hidden="1" customHeight="1" x14ac:dyDescent="0.25">
      <c r="A115" s="13" t="s">
        <v>27</v>
      </c>
      <c r="B115" s="14">
        <v>2</v>
      </c>
      <c r="C115" s="13" t="s">
        <v>33</v>
      </c>
      <c r="D115" s="14"/>
      <c r="E115" s="52" t="s">
        <v>96</v>
      </c>
      <c r="F115" s="10" t="s">
        <v>385</v>
      </c>
      <c r="G115" s="20">
        <v>211</v>
      </c>
      <c r="H115" s="12" t="s">
        <v>31</v>
      </c>
      <c r="I115" s="12" t="s">
        <v>28</v>
      </c>
      <c r="J115" s="19" t="s">
        <v>263</v>
      </c>
      <c r="K115" s="20"/>
      <c r="L115" s="17">
        <v>0</v>
      </c>
      <c r="M115" s="59">
        <v>0</v>
      </c>
      <c r="N115" s="59">
        <v>0</v>
      </c>
      <c r="O115" s="108" t="e">
        <f t="shared" si="3"/>
        <v>#DIV/0!</v>
      </c>
    </row>
    <row r="116" spans="1:15" ht="34.5" hidden="1" customHeight="1" x14ac:dyDescent="0.25">
      <c r="A116" s="53" t="s">
        <v>27</v>
      </c>
      <c r="B116" s="60">
        <v>2</v>
      </c>
      <c r="C116" s="53" t="s">
        <v>33</v>
      </c>
      <c r="D116" s="60">
        <v>1</v>
      </c>
      <c r="E116" s="52" t="s">
        <v>182</v>
      </c>
      <c r="F116" s="55" t="s">
        <v>385</v>
      </c>
      <c r="G116" s="56">
        <v>211</v>
      </c>
      <c r="H116" s="57" t="s">
        <v>31</v>
      </c>
      <c r="I116" s="19" t="s">
        <v>28</v>
      </c>
      <c r="J116" s="57" t="s">
        <v>108</v>
      </c>
      <c r="K116" s="56">
        <v>611</v>
      </c>
      <c r="L116" s="58">
        <v>0</v>
      </c>
      <c r="M116" s="58">
        <v>0</v>
      </c>
      <c r="N116" s="58">
        <v>0</v>
      </c>
      <c r="O116" s="108" t="e">
        <f t="shared" si="3"/>
        <v>#DIV/0!</v>
      </c>
    </row>
    <row r="117" spans="1:15" ht="28.5" hidden="1" customHeight="1" x14ac:dyDescent="0.25">
      <c r="A117" s="330" t="s">
        <v>27</v>
      </c>
      <c r="B117" s="326">
        <v>2</v>
      </c>
      <c r="C117" s="330" t="s">
        <v>33</v>
      </c>
      <c r="D117" s="326">
        <v>2</v>
      </c>
      <c r="E117" s="389" t="s">
        <v>183</v>
      </c>
      <c r="F117" s="382" t="s">
        <v>385</v>
      </c>
      <c r="G117" s="371">
        <v>211</v>
      </c>
      <c r="H117" s="383" t="s">
        <v>16</v>
      </c>
      <c r="I117" s="383" t="s">
        <v>17</v>
      </c>
      <c r="J117" s="383" t="s">
        <v>184</v>
      </c>
      <c r="K117" s="20">
        <v>611</v>
      </c>
      <c r="L117" s="59">
        <v>0</v>
      </c>
      <c r="M117" s="59">
        <v>0</v>
      </c>
      <c r="N117" s="59">
        <v>0</v>
      </c>
      <c r="O117" s="108" t="e">
        <f t="shared" si="3"/>
        <v>#DIV/0!</v>
      </c>
    </row>
    <row r="118" spans="1:15" ht="48.75" hidden="1" customHeight="1" x14ac:dyDescent="0.25">
      <c r="A118" s="335"/>
      <c r="B118" s="336"/>
      <c r="C118" s="335"/>
      <c r="D118" s="336"/>
      <c r="E118" s="390"/>
      <c r="F118" s="370"/>
      <c r="G118" s="372"/>
      <c r="H118" s="384"/>
      <c r="I118" s="384"/>
      <c r="J118" s="384"/>
      <c r="K118" s="20">
        <v>612</v>
      </c>
      <c r="L118" s="59">
        <v>0</v>
      </c>
      <c r="M118" s="59">
        <v>0</v>
      </c>
      <c r="N118" s="59">
        <v>0</v>
      </c>
      <c r="O118" s="108" t="e">
        <f t="shared" si="3"/>
        <v>#DIV/0!</v>
      </c>
    </row>
    <row r="119" spans="1:15" ht="30" hidden="1" customHeight="1" x14ac:dyDescent="0.25">
      <c r="A119" s="13" t="s">
        <v>27</v>
      </c>
      <c r="B119" s="14">
        <v>2</v>
      </c>
      <c r="C119" s="13" t="s">
        <v>64</v>
      </c>
      <c r="D119" s="14"/>
      <c r="E119" s="52" t="s">
        <v>97</v>
      </c>
      <c r="F119" s="10" t="s">
        <v>385</v>
      </c>
      <c r="G119" s="20">
        <v>211</v>
      </c>
      <c r="H119" s="12" t="s">
        <v>31</v>
      </c>
      <c r="I119" s="12" t="s">
        <v>28</v>
      </c>
      <c r="J119" s="19" t="s">
        <v>264</v>
      </c>
      <c r="K119" s="20"/>
      <c r="L119" s="17">
        <v>0</v>
      </c>
      <c r="M119" s="59">
        <v>0</v>
      </c>
      <c r="N119" s="59">
        <v>0</v>
      </c>
      <c r="O119" s="108" t="e">
        <f t="shared" si="3"/>
        <v>#DIV/0!</v>
      </c>
    </row>
    <row r="120" spans="1:15" ht="34.5" hidden="1" customHeight="1" x14ac:dyDescent="0.25">
      <c r="A120" s="53" t="s">
        <v>27</v>
      </c>
      <c r="B120" s="60">
        <v>2</v>
      </c>
      <c r="C120" s="53" t="s">
        <v>64</v>
      </c>
      <c r="D120" s="60">
        <v>1</v>
      </c>
      <c r="E120" s="52" t="s">
        <v>185</v>
      </c>
      <c r="F120" s="55" t="s">
        <v>385</v>
      </c>
      <c r="G120" s="56">
        <v>211</v>
      </c>
      <c r="H120" s="57" t="s">
        <v>31</v>
      </c>
      <c r="I120" s="19" t="s">
        <v>28</v>
      </c>
      <c r="J120" s="57" t="s">
        <v>109</v>
      </c>
      <c r="K120" s="56">
        <v>611</v>
      </c>
      <c r="L120" s="58">
        <v>0</v>
      </c>
      <c r="M120" s="58">
        <v>0</v>
      </c>
      <c r="N120" s="58">
        <v>0</v>
      </c>
      <c r="O120" s="108" t="e">
        <f t="shared" si="3"/>
        <v>#DIV/0!</v>
      </c>
    </row>
    <row r="121" spans="1:15" ht="28.5" hidden="1" customHeight="1" x14ac:dyDescent="0.25">
      <c r="A121" s="330" t="s">
        <v>27</v>
      </c>
      <c r="B121" s="326">
        <v>2</v>
      </c>
      <c r="C121" s="330" t="s">
        <v>64</v>
      </c>
      <c r="D121" s="326">
        <v>2</v>
      </c>
      <c r="E121" s="389" t="s">
        <v>186</v>
      </c>
      <c r="F121" s="382" t="s">
        <v>385</v>
      </c>
      <c r="G121" s="371">
        <v>211</v>
      </c>
      <c r="H121" s="383" t="s">
        <v>16</v>
      </c>
      <c r="I121" s="383" t="s">
        <v>17</v>
      </c>
      <c r="J121" s="383" t="s">
        <v>187</v>
      </c>
      <c r="K121" s="20">
        <v>611</v>
      </c>
      <c r="L121" s="59">
        <v>0</v>
      </c>
      <c r="M121" s="59">
        <v>0</v>
      </c>
      <c r="N121" s="59">
        <v>0</v>
      </c>
      <c r="O121" s="108" t="e">
        <f t="shared" si="3"/>
        <v>#DIV/0!</v>
      </c>
    </row>
    <row r="122" spans="1:15" ht="48.75" hidden="1" customHeight="1" x14ac:dyDescent="0.25">
      <c r="A122" s="335"/>
      <c r="B122" s="336"/>
      <c r="C122" s="335"/>
      <c r="D122" s="336"/>
      <c r="E122" s="390"/>
      <c r="F122" s="370"/>
      <c r="G122" s="372"/>
      <c r="H122" s="384"/>
      <c r="I122" s="384"/>
      <c r="J122" s="384"/>
      <c r="K122" s="20">
        <v>612</v>
      </c>
      <c r="L122" s="59">
        <v>0</v>
      </c>
      <c r="M122" s="59">
        <v>0</v>
      </c>
      <c r="N122" s="59">
        <v>0</v>
      </c>
      <c r="O122" s="108" t="e">
        <f t="shared" si="3"/>
        <v>#DIV/0!</v>
      </c>
    </row>
    <row r="123" spans="1:15" ht="34.5" hidden="1" customHeight="1" x14ac:dyDescent="0.25">
      <c r="A123" s="13" t="s">
        <v>27</v>
      </c>
      <c r="B123" s="14">
        <v>2</v>
      </c>
      <c r="C123" s="13" t="s">
        <v>31</v>
      </c>
      <c r="D123" s="14"/>
      <c r="E123" s="40" t="s">
        <v>98</v>
      </c>
      <c r="F123" s="10" t="s">
        <v>385</v>
      </c>
      <c r="G123" s="20">
        <v>211</v>
      </c>
      <c r="H123" s="12" t="s">
        <v>31</v>
      </c>
      <c r="I123" s="12" t="s">
        <v>28</v>
      </c>
      <c r="J123" s="19" t="s">
        <v>265</v>
      </c>
      <c r="K123" s="20"/>
      <c r="L123" s="17">
        <v>0</v>
      </c>
      <c r="M123" s="59">
        <v>0</v>
      </c>
      <c r="N123" s="59">
        <v>0</v>
      </c>
      <c r="O123" s="108" t="e">
        <f t="shared" si="3"/>
        <v>#DIV/0!</v>
      </c>
    </row>
    <row r="124" spans="1:15" ht="34.5" hidden="1" customHeight="1" x14ac:dyDescent="0.25">
      <c r="A124" s="53" t="s">
        <v>27</v>
      </c>
      <c r="B124" s="60">
        <v>2</v>
      </c>
      <c r="C124" s="53" t="s">
        <v>31</v>
      </c>
      <c r="D124" s="60">
        <v>1</v>
      </c>
      <c r="E124" s="52" t="s">
        <v>188</v>
      </c>
      <c r="F124" s="55" t="s">
        <v>385</v>
      </c>
      <c r="G124" s="56">
        <v>211</v>
      </c>
      <c r="H124" s="57" t="s">
        <v>31</v>
      </c>
      <c r="I124" s="19" t="s">
        <v>28</v>
      </c>
      <c r="J124" s="57" t="s">
        <v>110</v>
      </c>
      <c r="K124" s="56">
        <v>611</v>
      </c>
      <c r="L124" s="58">
        <v>0</v>
      </c>
      <c r="M124" s="58">
        <v>0</v>
      </c>
      <c r="N124" s="58">
        <v>0</v>
      </c>
      <c r="O124" s="108" t="e">
        <f t="shared" si="3"/>
        <v>#DIV/0!</v>
      </c>
    </row>
    <row r="125" spans="1:15" ht="28.5" hidden="1" customHeight="1" x14ac:dyDescent="0.25">
      <c r="A125" s="330" t="s">
        <v>27</v>
      </c>
      <c r="B125" s="326">
        <v>2</v>
      </c>
      <c r="C125" s="330" t="s">
        <v>31</v>
      </c>
      <c r="D125" s="326">
        <v>2</v>
      </c>
      <c r="E125" s="389" t="s">
        <v>189</v>
      </c>
      <c r="F125" s="382" t="s">
        <v>385</v>
      </c>
      <c r="G125" s="371">
        <v>211</v>
      </c>
      <c r="H125" s="383" t="s">
        <v>16</v>
      </c>
      <c r="I125" s="383" t="s">
        <v>17</v>
      </c>
      <c r="J125" s="383" t="s">
        <v>190</v>
      </c>
      <c r="K125" s="20">
        <v>611</v>
      </c>
      <c r="L125" s="59">
        <v>0</v>
      </c>
      <c r="M125" s="59">
        <v>0</v>
      </c>
      <c r="N125" s="59">
        <v>0</v>
      </c>
      <c r="O125" s="108" t="e">
        <f t="shared" si="3"/>
        <v>#DIV/0!</v>
      </c>
    </row>
    <row r="126" spans="1:15" ht="48.75" hidden="1" customHeight="1" x14ac:dyDescent="0.25">
      <c r="A126" s="335"/>
      <c r="B126" s="336"/>
      <c r="C126" s="335"/>
      <c r="D126" s="336"/>
      <c r="E126" s="390"/>
      <c r="F126" s="370"/>
      <c r="G126" s="372"/>
      <c r="H126" s="384"/>
      <c r="I126" s="384"/>
      <c r="J126" s="384"/>
      <c r="K126" s="20">
        <v>612</v>
      </c>
      <c r="L126" s="59">
        <v>0</v>
      </c>
      <c r="M126" s="59">
        <v>0</v>
      </c>
      <c r="N126" s="59">
        <v>0</v>
      </c>
      <c r="O126" s="108" t="e">
        <f t="shared" si="3"/>
        <v>#DIV/0!</v>
      </c>
    </row>
    <row r="127" spans="1:15" ht="31.5" hidden="1" customHeight="1" x14ac:dyDescent="0.25">
      <c r="A127" s="13" t="s">
        <v>27</v>
      </c>
      <c r="B127" s="14">
        <v>2</v>
      </c>
      <c r="C127" s="13" t="s">
        <v>34</v>
      </c>
      <c r="D127" s="14"/>
      <c r="E127" s="52" t="s">
        <v>99</v>
      </c>
      <c r="F127" s="10" t="s">
        <v>385</v>
      </c>
      <c r="G127" s="20">
        <v>211</v>
      </c>
      <c r="H127" s="12" t="s">
        <v>31</v>
      </c>
      <c r="I127" s="12" t="s">
        <v>28</v>
      </c>
      <c r="J127" s="19" t="s">
        <v>266</v>
      </c>
      <c r="K127" s="20"/>
      <c r="L127" s="17">
        <v>0</v>
      </c>
      <c r="M127" s="59">
        <v>0</v>
      </c>
      <c r="N127" s="59">
        <v>0</v>
      </c>
      <c r="O127" s="108" t="e">
        <f t="shared" si="3"/>
        <v>#DIV/0!</v>
      </c>
    </row>
    <row r="128" spans="1:15" ht="34.5" hidden="1" customHeight="1" x14ac:dyDescent="0.25">
      <c r="A128" s="53" t="s">
        <v>27</v>
      </c>
      <c r="B128" s="60">
        <v>2</v>
      </c>
      <c r="C128" s="53" t="s">
        <v>34</v>
      </c>
      <c r="D128" s="60">
        <v>1</v>
      </c>
      <c r="E128" s="52" t="s">
        <v>191</v>
      </c>
      <c r="F128" s="55" t="s">
        <v>385</v>
      </c>
      <c r="G128" s="56">
        <v>211</v>
      </c>
      <c r="H128" s="57" t="s">
        <v>31</v>
      </c>
      <c r="I128" s="19" t="s">
        <v>28</v>
      </c>
      <c r="J128" s="57" t="s">
        <v>111</v>
      </c>
      <c r="K128" s="56">
        <v>611</v>
      </c>
      <c r="L128" s="58">
        <v>0</v>
      </c>
      <c r="M128" s="58">
        <v>0</v>
      </c>
      <c r="N128" s="58">
        <v>0</v>
      </c>
      <c r="O128" s="108" t="e">
        <f t="shared" si="3"/>
        <v>#DIV/0!</v>
      </c>
    </row>
    <row r="129" spans="1:15" ht="28.5" hidden="1" customHeight="1" x14ac:dyDescent="0.25">
      <c r="A129" s="330" t="s">
        <v>27</v>
      </c>
      <c r="B129" s="326">
        <v>2</v>
      </c>
      <c r="C129" s="330" t="s">
        <v>34</v>
      </c>
      <c r="D129" s="326">
        <v>2</v>
      </c>
      <c r="E129" s="389" t="s">
        <v>192</v>
      </c>
      <c r="F129" s="382" t="s">
        <v>385</v>
      </c>
      <c r="G129" s="371">
        <v>211</v>
      </c>
      <c r="H129" s="383" t="s">
        <v>16</v>
      </c>
      <c r="I129" s="383" t="s">
        <v>17</v>
      </c>
      <c r="J129" s="383" t="s">
        <v>193</v>
      </c>
      <c r="K129" s="20">
        <v>611</v>
      </c>
      <c r="L129" s="59">
        <v>0</v>
      </c>
      <c r="M129" s="59">
        <v>0</v>
      </c>
      <c r="N129" s="59">
        <v>0</v>
      </c>
      <c r="O129" s="108" t="e">
        <f t="shared" si="3"/>
        <v>#DIV/0!</v>
      </c>
    </row>
    <row r="130" spans="1:15" ht="48.75" hidden="1" customHeight="1" x14ac:dyDescent="0.25">
      <c r="A130" s="335"/>
      <c r="B130" s="336"/>
      <c r="C130" s="335"/>
      <c r="D130" s="336"/>
      <c r="E130" s="390"/>
      <c r="F130" s="370"/>
      <c r="G130" s="372"/>
      <c r="H130" s="384"/>
      <c r="I130" s="384"/>
      <c r="J130" s="384"/>
      <c r="K130" s="20">
        <v>612</v>
      </c>
      <c r="L130" s="59">
        <v>0</v>
      </c>
      <c r="M130" s="59">
        <v>0</v>
      </c>
      <c r="N130" s="59">
        <v>0</v>
      </c>
      <c r="O130" s="108" t="e">
        <f t="shared" si="3"/>
        <v>#DIV/0!</v>
      </c>
    </row>
    <row r="131" spans="1:15" ht="30" hidden="1" customHeight="1" x14ac:dyDescent="0.25">
      <c r="A131" s="13" t="s">
        <v>27</v>
      </c>
      <c r="B131" s="14">
        <v>2</v>
      </c>
      <c r="C131" s="13" t="s">
        <v>71</v>
      </c>
      <c r="D131" s="14"/>
      <c r="E131" s="52" t="s">
        <v>100</v>
      </c>
      <c r="F131" s="10" t="s">
        <v>385</v>
      </c>
      <c r="G131" s="20">
        <v>211</v>
      </c>
      <c r="H131" s="12" t="s">
        <v>31</v>
      </c>
      <c r="I131" s="12" t="s">
        <v>28</v>
      </c>
      <c r="J131" s="19" t="s">
        <v>267</v>
      </c>
      <c r="K131" s="20"/>
      <c r="L131" s="59">
        <v>0</v>
      </c>
      <c r="M131" s="59">
        <v>0</v>
      </c>
      <c r="N131" s="59">
        <v>0</v>
      </c>
      <c r="O131" s="108" t="e">
        <f t="shared" si="3"/>
        <v>#DIV/0!</v>
      </c>
    </row>
    <row r="132" spans="1:15" ht="34.5" hidden="1" customHeight="1" x14ac:dyDescent="0.25">
      <c r="A132" s="53" t="s">
        <v>27</v>
      </c>
      <c r="B132" s="60">
        <v>2</v>
      </c>
      <c r="C132" s="53" t="s">
        <v>71</v>
      </c>
      <c r="D132" s="60">
        <v>1</v>
      </c>
      <c r="E132" s="52" t="s">
        <v>195</v>
      </c>
      <c r="F132" s="55" t="s">
        <v>385</v>
      </c>
      <c r="G132" s="56">
        <v>211</v>
      </c>
      <c r="H132" s="57" t="s">
        <v>31</v>
      </c>
      <c r="I132" s="19" t="s">
        <v>28</v>
      </c>
      <c r="J132" s="57" t="s">
        <v>112</v>
      </c>
      <c r="K132" s="56">
        <v>611</v>
      </c>
      <c r="L132" s="59">
        <v>0</v>
      </c>
      <c r="M132" s="58">
        <v>0</v>
      </c>
      <c r="N132" s="58">
        <v>0</v>
      </c>
      <c r="O132" s="108" t="e">
        <f t="shared" si="3"/>
        <v>#DIV/0!</v>
      </c>
    </row>
    <row r="133" spans="1:15" ht="28.5" hidden="1" customHeight="1" x14ac:dyDescent="0.25">
      <c r="A133" s="330" t="s">
        <v>27</v>
      </c>
      <c r="B133" s="326">
        <v>2</v>
      </c>
      <c r="C133" s="330" t="s">
        <v>71</v>
      </c>
      <c r="D133" s="326">
        <v>2</v>
      </c>
      <c r="E133" s="389" t="s">
        <v>196</v>
      </c>
      <c r="F133" s="382" t="s">
        <v>385</v>
      </c>
      <c r="G133" s="371">
        <v>211</v>
      </c>
      <c r="H133" s="383" t="s">
        <v>16</v>
      </c>
      <c r="I133" s="383" t="s">
        <v>17</v>
      </c>
      <c r="J133" s="383" t="s">
        <v>194</v>
      </c>
      <c r="K133" s="20">
        <v>611</v>
      </c>
      <c r="L133" s="59">
        <v>0</v>
      </c>
      <c r="M133" s="59">
        <v>0</v>
      </c>
      <c r="N133" s="59">
        <v>0</v>
      </c>
      <c r="O133" s="108" t="e">
        <f t="shared" si="3"/>
        <v>#DIV/0!</v>
      </c>
    </row>
    <row r="134" spans="1:15" ht="48.75" hidden="1" customHeight="1" x14ac:dyDescent="0.25">
      <c r="A134" s="335"/>
      <c r="B134" s="336"/>
      <c r="C134" s="335"/>
      <c r="D134" s="336"/>
      <c r="E134" s="390"/>
      <c r="F134" s="370"/>
      <c r="G134" s="372"/>
      <c r="H134" s="384"/>
      <c r="I134" s="384"/>
      <c r="J134" s="384"/>
      <c r="K134" s="20">
        <v>612</v>
      </c>
      <c r="L134" s="59">
        <v>0</v>
      </c>
      <c r="M134" s="59">
        <v>0</v>
      </c>
      <c r="N134" s="59">
        <v>0</v>
      </c>
      <c r="O134" s="108" t="e">
        <f t="shared" si="3"/>
        <v>#DIV/0!</v>
      </c>
    </row>
    <row r="135" spans="1:15" ht="33" hidden="1" customHeight="1" x14ac:dyDescent="0.25">
      <c r="A135" s="13" t="s">
        <v>27</v>
      </c>
      <c r="B135" s="14">
        <v>2</v>
      </c>
      <c r="C135" s="13" t="s">
        <v>74</v>
      </c>
      <c r="D135" s="14"/>
      <c r="E135" s="40" t="s">
        <v>101</v>
      </c>
      <c r="F135" s="10" t="s">
        <v>385</v>
      </c>
      <c r="G135" s="20">
        <v>211</v>
      </c>
      <c r="H135" s="12" t="s">
        <v>31</v>
      </c>
      <c r="I135" s="12" t="s">
        <v>28</v>
      </c>
      <c r="J135" s="19" t="s">
        <v>268</v>
      </c>
      <c r="K135" s="20"/>
      <c r="L135" s="17">
        <v>0</v>
      </c>
      <c r="M135" s="59">
        <v>0</v>
      </c>
      <c r="N135" s="59">
        <v>0</v>
      </c>
      <c r="O135" s="108" t="e">
        <f t="shared" si="3"/>
        <v>#DIV/0!</v>
      </c>
    </row>
    <row r="136" spans="1:15" ht="34.5" hidden="1" customHeight="1" x14ac:dyDescent="0.25">
      <c r="A136" s="53" t="s">
        <v>27</v>
      </c>
      <c r="B136" s="60">
        <v>2</v>
      </c>
      <c r="C136" s="53" t="s">
        <v>74</v>
      </c>
      <c r="D136" s="60">
        <v>1</v>
      </c>
      <c r="E136" s="52" t="s">
        <v>197</v>
      </c>
      <c r="F136" s="55" t="s">
        <v>385</v>
      </c>
      <c r="G136" s="56">
        <v>211</v>
      </c>
      <c r="H136" s="57" t="s">
        <v>31</v>
      </c>
      <c r="I136" s="19" t="s">
        <v>28</v>
      </c>
      <c r="J136" s="57" t="s">
        <v>113</v>
      </c>
      <c r="K136" s="56">
        <v>611</v>
      </c>
      <c r="L136" s="58">
        <v>0</v>
      </c>
      <c r="M136" s="58">
        <v>0</v>
      </c>
      <c r="N136" s="58">
        <v>0</v>
      </c>
      <c r="O136" s="108" t="e">
        <f t="shared" si="3"/>
        <v>#DIV/0!</v>
      </c>
    </row>
    <row r="137" spans="1:15" ht="28.5" hidden="1" customHeight="1" x14ac:dyDescent="0.25">
      <c r="A137" s="330" t="s">
        <v>27</v>
      </c>
      <c r="B137" s="326">
        <v>2</v>
      </c>
      <c r="C137" s="330" t="s">
        <v>74</v>
      </c>
      <c r="D137" s="326">
        <v>2</v>
      </c>
      <c r="E137" s="389" t="s">
        <v>198</v>
      </c>
      <c r="F137" s="382" t="s">
        <v>385</v>
      </c>
      <c r="G137" s="371">
        <v>211</v>
      </c>
      <c r="H137" s="383" t="s">
        <v>16</v>
      </c>
      <c r="I137" s="383" t="s">
        <v>17</v>
      </c>
      <c r="J137" s="383" t="s">
        <v>199</v>
      </c>
      <c r="K137" s="20">
        <v>611</v>
      </c>
      <c r="L137" s="59">
        <v>0</v>
      </c>
      <c r="M137" s="59">
        <v>0</v>
      </c>
      <c r="N137" s="59">
        <v>0</v>
      </c>
      <c r="O137" s="108" t="e">
        <f t="shared" si="3"/>
        <v>#DIV/0!</v>
      </c>
    </row>
    <row r="138" spans="1:15" ht="48.75" hidden="1" customHeight="1" x14ac:dyDescent="0.25">
      <c r="A138" s="335"/>
      <c r="B138" s="336"/>
      <c r="C138" s="335"/>
      <c r="D138" s="336"/>
      <c r="E138" s="390"/>
      <c r="F138" s="370"/>
      <c r="G138" s="372"/>
      <c r="H138" s="384"/>
      <c r="I138" s="384"/>
      <c r="J138" s="384"/>
      <c r="K138" s="20">
        <v>612</v>
      </c>
      <c r="L138" s="59">
        <v>0</v>
      </c>
      <c r="M138" s="59">
        <v>0</v>
      </c>
      <c r="N138" s="59">
        <v>0</v>
      </c>
      <c r="O138" s="108" t="e">
        <f t="shared" si="3"/>
        <v>#DIV/0!</v>
      </c>
    </row>
    <row r="139" spans="1:15" ht="29.25" hidden="1" customHeight="1" x14ac:dyDescent="0.25">
      <c r="A139" s="13" t="s">
        <v>27</v>
      </c>
      <c r="B139" s="14">
        <v>2</v>
      </c>
      <c r="C139" s="13" t="s">
        <v>77</v>
      </c>
      <c r="D139" s="14"/>
      <c r="E139" s="52" t="s">
        <v>102</v>
      </c>
      <c r="F139" s="10" t="s">
        <v>385</v>
      </c>
      <c r="G139" s="20">
        <v>211</v>
      </c>
      <c r="H139" s="12" t="s">
        <v>31</v>
      </c>
      <c r="I139" s="12" t="s">
        <v>28</v>
      </c>
      <c r="J139" s="19" t="s">
        <v>269</v>
      </c>
      <c r="K139" s="20"/>
      <c r="L139" s="17">
        <v>0</v>
      </c>
      <c r="M139" s="59">
        <v>0</v>
      </c>
      <c r="N139" s="59">
        <v>0</v>
      </c>
      <c r="O139" s="108" t="e">
        <f t="shared" si="3"/>
        <v>#DIV/0!</v>
      </c>
    </row>
    <row r="140" spans="1:15" ht="34.5" hidden="1" customHeight="1" x14ac:dyDescent="0.25">
      <c r="A140" s="53" t="s">
        <v>27</v>
      </c>
      <c r="B140" s="60">
        <v>2</v>
      </c>
      <c r="C140" s="53" t="s">
        <v>77</v>
      </c>
      <c r="D140" s="60">
        <v>1</v>
      </c>
      <c r="E140" s="52" t="s">
        <v>200</v>
      </c>
      <c r="F140" s="55" t="s">
        <v>385</v>
      </c>
      <c r="G140" s="56">
        <v>211</v>
      </c>
      <c r="H140" s="57" t="s">
        <v>31</v>
      </c>
      <c r="I140" s="19" t="s">
        <v>28</v>
      </c>
      <c r="J140" s="57" t="s">
        <v>114</v>
      </c>
      <c r="K140" s="56">
        <v>611</v>
      </c>
      <c r="L140" s="58">
        <v>0</v>
      </c>
      <c r="M140" s="58">
        <v>0</v>
      </c>
      <c r="N140" s="58">
        <v>0</v>
      </c>
      <c r="O140" s="108" t="e">
        <f t="shared" si="3"/>
        <v>#DIV/0!</v>
      </c>
    </row>
    <row r="141" spans="1:15" ht="28.5" hidden="1" customHeight="1" x14ac:dyDescent="0.25">
      <c r="A141" s="330" t="s">
        <v>27</v>
      </c>
      <c r="B141" s="326">
        <v>2</v>
      </c>
      <c r="C141" s="330" t="s">
        <v>77</v>
      </c>
      <c r="D141" s="326">
        <v>2</v>
      </c>
      <c r="E141" s="389" t="s">
        <v>201</v>
      </c>
      <c r="F141" s="382" t="s">
        <v>385</v>
      </c>
      <c r="G141" s="371">
        <v>211</v>
      </c>
      <c r="H141" s="383" t="s">
        <v>16</v>
      </c>
      <c r="I141" s="383" t="s">
        <v>17</v>
      </c>
      <c r="J141" s="383" t="s">
        <v>202</v>
      </c>
      <c r="K141" s="20">
        <v>611</v>
      </c>
      <c r="L141" s="59">
        <v>0</v>
      </c>
      <c r="M141" s="59">
        <v>0</v>
      </c>
      <c r="N141" s="59">
        <v>0</v>
      </c>
      <c r="O141" s="108" t="e">
        <f t="shared" si="3"/>
        <v>#DIV/0!</v>
      </c>
    </row>
    <row r="142" spans="1:15" ht="48.75" hidden="1" customHeight="1" x14ac:dyDescent="0.25">
      <c r="A142" s="335"/>
      <c r="B142" s="336"/>
      <c r="C142" s="335"/>
      <c r="D142" s="336"/>
      <c r="E142" s="390"/>
      <c r="F142" s="370"/>
      <c r="G142" s="372"/>
      <c r="H142" s="384"/>
      <c r="I142" s="384"/>
      <c r="J142" s="384"/>
      <c r="K142" s="20">
        <v>612</v>
      </c>
      <c r="L142" s="59">
        <v>0</v>
      </c>
      <c r="M142" s="59">
        <v>0</v>
      </c>
      <c r="N142" s="59">
        <v>0</v>
      </c>
      <c r="O142" s="108" t="e">
        <f t="shared" si="3"/>
        <v>#DIV/0!</v>
      </c>
    </row>
    <row r="143" spans="1:15" ht="48.75" customHeight="1" x14ac:dyDescent="0.25">
      <c r="A143" s="287"/>
      <c r="B143" s="289">
        <v>2</v>
      </c>
      <c r="C143" s="288" t="s">
        <v>28</v>
      </c>
      <c r="D143" s="289">
        <v>4</v>
      </c>
      <c r="E143" s="293" t="s">
        <v>399</v>
      </c>
      <c r="F143" s="291"/>
      <c r="G143" s="290">
        <v>211</v>
      </c>
      <c r="H143" s="292" t="s">
        <v>31</v>
      </c>
      <c r="I143" s="292" t="s">
        <v>28</v>
      </c>
      <c r="J143" s="292" t="s">
        <v>398</v>
      </c>
      <c r="K143" s="20" t="s">
        <v>404</v>
      </c>
      <c r="L143" s="298">
        <v>0</v>
      </c>
      <c r="M143" s="298">
        <v>5167</v>
      </c>
      <c r="N143" s="298">
        <v>5167</v>
      </c>
      <c r="O143" s="234">
        <f t="shared" si="3"/>
        <v>100</v>
      </c>
    </row>
    <row r="144" spans="1:15" ht="50.45" customHeight="1" x14ac:dyDescent="0.25">
      <c r="A144" s="286" t="s">
        <v>27</v>
      </c>
      <c r="B144" s="320">
        <v>2</v>
      </c>
      <c r="C144" s="321" t="s">
        <v>28</v>
      </c>
      <c r="D144" s="320">
        <v>5</v>
      </c>
      <c r="E144" s="316" t="s">
        <v>400</v>
      </c>
      <c r="F144" s="123"/>
      <c r="G144" s="123">
        <v>211</v>
      </c>
      <c r="H144" s="317" t="s">
        <v>31</v>
      </c>
      <c r="I144" s="317" t="s">
        <v>28</v>
      </c>
      <c r="J144" s="318" t="s">
        <v>401</v>
      </c>
      <c r="K144" s="319">
        <v>414</v>
      </c>
      <c r="L144" s="319">
        <v>0</v>
      </c>
      <c r="M144" s="319">
        <v>14533.83</v>
      </c>
      <c r="N144" s="319">
        <v>1303.06</v>
      </c>
      <c r="O144" s="319">
        <f t="shared" si="3"/>
        <v>9</v>
      </c>
    </row>
    <row r="145" spans="1:15" ht="41.25" customHeight="1" x14ac:dyDescent="0.25">
      <c r="A145" s="288"/>
      <c r="B145" s="326">
        <v>2</v>
      </c>
      <c r="C145" s="330" t="s">
        <v>115</v>
      </c>
      <c r="D145" s="326"/>
      <c r="E145" s="447" t="s">
        <v>116</v>
      </c>
      <c r="F145" s="382" t="s">
        <v>385</v>
      </c>
      <c r="G145" s="436">
        <v>211</v>
      </c>
      <c r="H145" s="385" t="s">
        <v>31</v>
      </c>
      <c r="I145" s="92" t="s">
        <v>28</v>
      </c>
      <c r="J145" s="385" t="s">
        <v>117</v>
      </c>
      <c r="K145" s="93"/>
      <c r="L145" s="243">
        <v>1350</v>
      </c>
      <c r="M145" s="243">
        <v>3641.13</v>
      </c>
      <c r="N145" s="243">
        <v>3556.9</v>
      </c>
      <c r="O145" s="108">
        <f>ROUND(N145/M145*100,1)</f>
        <v>97.7</v>
      </c>
    </row>
    <row r="146" spans="1:15" ht="51.75" customHeight="1" x14ac:dyDescent="0.25">
      <c r="A146" s="13" t="s">
        <v>27</v>
      </c>
      <c r="B146" s="336"/>
      <c r="C146" s="335"/>
      <c r="D146" s="336"/>
      <c r="E146" s="448"/>
      <c r="F146" s="370"/>
      <c r="G146" s="407"/>
      <c r="H146" s="386"/>
      <c r="I146" s="139" t="s">
        <v>29</v>
      </c>
      <c r="J146" s="386"/>
      <c r="K146" s="140"/>
      <c r="L146" s="243">
        <v>0</v>
      </c>
      <c r="M146" s="243">
        <v>0</v>
      </c>
      <c r="N146" s="243">
        <v>0</v>
      </c>
      <c r="O146" s="142">
        <v>0</v>
      </c>
    </row>
    <row r="147" spans="1:15" ht="51.75" customHeight="1" x14ac:dyDescent="0.25">
      <c r="A147" s="53" t="s">
        <v>27</v>
      </c>
      <c r="B147" s="60">
        <v>2</v>
      </c>
      <c r="C147" s="237" t="s">
        <v>115</v>
      </c>
      <c r="D147" s="60">
        <v>4</v>
      </c>
      <c r="E147" s="54" t="s">
        <v>203</v>
      </c>
      <c r="F147" s="55" t="s">
        <v>385</v>
      </c>
      <c r="G147" s="56">
        <v>211</v>
      </c>
      <c r="H147" s="57" t="s">
        <v>31</v>
      </c>
      <c r="I147" s="57" t="s">
        <v>28</v>
      </c>
      <c r="J147" s="57" t="s">
        <v>118</v>
      </c>
      <c r="K147" s="56">
        <v>612</v>
      </c>
      <c r="L147" s="59">
        <v>0</v>
      </c>
      <c r="M147" s="59">
        <v>0</v>
      </c>
      <c r="N147" s="59">
        <v>0</v>
      </c>
      <c r="O147" s="162">
        <v>0</v>
      </c>
    </row>
    <row r="148" spans="1:15" ht="41.25" customHeight="1" x14ac:dyDescent="0.25">
      <c r="A148" s="13" t="s">
        <v>27</v>
      </c>
      <c r="B148" s="14">
        <v>2</v>
      </c>
      <c r="C148" s="237" t="s">
        <v>115</v>
      </c>
      <c r="D148" s="14">
        <v>7</v>
      </c>
      <c r="E148" s="54" t="s">
        <v>204</v>
      </c>
      <c r="F148" s="10" t="s">
        <v>385</v>
      </c>
      <c r="G148" s="11">
        <v>211</v>
      </c>
      <c r="H148" s="12" t="s">
        <v>31</v>
      </c>
      <c r="I148" s="12" t="s">
        <v>28</v>
      </c>
      <c r="J148" s="12" t="s">
        <v>118</v>
      </c>
      <c r="K148" s="11">
        <v>612</v>
      </c>
      <c r="L148" s="17">
        <v>0</v>
      </c>
      <c r="M148" s="17">
        <v>0</v>
      </c>
      <c r="N148" s="17">
        <v>0</v>
      </c>
      <c r="O148" s="108">
        <v>0</v>
      </c>
    </row>
    <row r="149" spans="1:15" ht="51.75" customHeight="1" x14ac:dyDescent="0.25">
      <c r="A149" s="13" t="s">
        <v>27</v>
      </c>
      <c r="B149" s="14">
        <v>2</v>
      </c>
      <c r="C149" s="237" t="s">
        <v>115</v>
      </c>
      <c r="D149" s="14">
        <v>10</v>
      </c>
      <c r="E149" s="54" t="s">
        <v>205</v>
      </c>
      <c r="F149" s="10" t="s">
        <v>385</v>
      </c>
      <c r="G149" s="11">
        <v>211</v>
      </c>
      <c r="H149" s="12" t="s">
        <v>31</v>
      </c>
      <c r="I149" s="12" t="s">
        <v>28</v>
      </c>
      <c r="J149" s="12" t="s">
        <v>118</v>
      </c>
      <c r="K149" s="11">
        <v>612</v>
      </c>
      <c r="L149" s="17">
        <v>0</v>
      </c>
      <c r="M149" s="17">
        <v>0</v>
      </c>
      <c r="N149" s="17">
        <v>0</v>
      </c>
      <c r="O149" s="194">
        <v>0</v>
      </c>
    </row>
    <row r="150" spans="1:15" ht="51.75" customHeight="1" x14ac:dyDescent="0.25">
      <c r="A150" s="89" t="s">
        <v>27</v>
      </c>
      <c r="B150" s="90">
        <v>2</v>
      </c>
      <c r="C150" s="237" t="s">
        <v>115</v>
      </c>
      <c r="D150" s="90">
        <v>12</v>
      </c>
      <c r="E150" s="95" t="s">
        <v>294</v>
      </c>
      <c r="F150" s="91" t="s">
        <v>385</v>
      </c>
      <c r="G150" s="96">
        <v>211</v>
      </c>
      <c r="H150" s="97" t="s">
        <v>31</v>
      </c>
      <c r="I150" s="97" t="s">
        <v>28</v>
      </c>
      <c r="J150" s="97" t="s">
        <v>118</v>
      </c>
      <c r="K150" s="96">
        <v>612</v>
      </c>
      <c r="L150" s="98">
        <v>0</v>
      </c>
      <c r="M150" s="98">
        <v>0</v>
      </c>
      <c r="N150" s="98">
        <v>0</v>
      </c>
      <c r="O150" s="194">
        <v>0</v>
      </c>
    </row>
    <row r="151" spans="1:15" ht="46.5" customHeight="1" x14ac:dyDescent="0.25">
      <c r="A151" s="13" t="s">
        <v>27</v>
      </c>
      <c r="B151" s="14">
        <v>2</v>
      </c>
      <c r="C151" s="237" t="s">
        <v>115</v>
      </c>
      <c r="D151" s="14">
        <v>13</v>
      </c>
      <c r="E151" s="18" t="s">
        <v>22</v>
      </c>
      <c r="F151" s="10" t="s">
        <v>385</v>
      </c>
      <c r="G151" s="11">
        <v>211</v>
      </c>
      <c r="H151" s="12" t="s">
        <v>31</v>
      </c>
      <c r="I151" s="12" t="s">
        <v>28</v>
      </c>
      <c r="J151" s="12" t="s">
        <v>118</v>
      </c>
      <c r="K151" s="11">
        <v>612</v>
      </c>
      <c r="L151" s="17">
        <v>0</v>
      </c>
      <c r="M151" s="17">
        <v>0</v>
      </c>
      <c r="N151" s="17">
        <v>0</v>
      </c>
      <c r="O151" s="17">
        <v>0</v>
      </c>
    </row>
    <row r="152" spans="1:15" ht="49.5" customHeight="1" x14ac:dyDescent="0.25">
      <c r="A152" s="13" t="s">
        <v>27</v>
      </c>
      <c r="B152" s="14">
        <v>2</v>
      </c>
      <c r="C152" s="237" t="s">
        <v>115</v>
      </c>
      <c r="D152" s="14">
        <v>14</v>
      </c>
      <c r="E152" s="16" t="s">
        <v>23</v>
      </c>
      <c r="F152" s="10" t="s">
        <v>385</v>
      </c>
      <c r="G152" s="11">
        <v>211</v>
      </c>
      <c r="H152" s="12" t="s">
        <v>31</v>
      </c>
      <c r="I152" s="12" t="s">
        <v>28</v>
      </c>
      <c r="J152" s="12" t="s">
        <v>118</v>
      </c>
      <c r="K152" s="11">
        <v>612</v>
      </c>
      <c r="L152" s="17">
        <v>0</v>
      </c>
      <c r="M152" s="17">
        <v>0</v>
      </c>
      <c r="N152" s="17">
        <v>0</v>
      </c>
      <c r="O152" s="147">
        <v>0</v>
      </c>
    </row>
    <row r="153" spans="1:15" ht="99" customHeight="1" x14ac:dyDescent="0.25">
      <c r="A153" s="330" t="s">
        <v>27</v>
      </c>
      <c r="B153" s="326">
        <v>2</v>
      </c>
      <c r="C153" s="330" t="s">
        <v>115</v>
      </c>
      <c r="D153" s="326">
        <v>19</v>
      </c>
      <c r="E153" s="328" t="s">
        <v>24</v>
      </c>
      <c r="F153" s="382" t="s">
        <v>385</v>
      </c>
      <c r="G153" s="371">
        <v>211</v>
      </c>
      <c r="H153" s="383" t="s">
        <v>31</v>
      </c>
      <c r="I153" s="383" t="s">
        <v>28</v>
      </c>
      <c r="J153" s="12" t="s">
        <v>119</v>
      </c>
      <c r="K153" s="11">
        <v>612</v>
      </c>
      <c r="L153" s="17">
        <v>0</v>
      </c>
      <c r="M153" s="17">
        <v>0</v>
      </c>
      <c r="N153" s="17">
        <v>0</v>
      </c>
      <c r="O153" s="147">
        <v>0</v>
      </c>
    </row>
    <row r="154" spans="1:15" ht="99" customHeight="1" x14ac:dyDescent="0.25">
      <c r="A154" s="335"/>
      <c r="B154" s="336"/>
      <c r="C154" s="335"/>
      <c r="D154" s="336"/>
      <c r="E154" s="329"/>
      <c r="F154" s="370"/>
      <c r="G154" s="372"/>
      <c r="H154" s="384"/>
      <c r="I154" s="384"/>
      <c r="J154" s="144" t="s">
        <v>118</v>
      </c>
      <c r="K154" s="145">
        <v>612</v>
      </c>
      <c r="L154" s="143">
        <v>0</v>
      </c>
      <c r="M154" s="143">
        <v>0</v>
      </c>
      <c r="N154" s="143">
        <v>0</v>
      </c>
      <c r="O154" s="147">
        <v>0</v>
      </c>
    </row>
    <row r="155" spans="1:15" ht="33.75" customHeight="1" x14ac:dyDescent="0.25">
      <c r="A155" s="13" t="s">
        <v>27</v>
      </c>
      <c r="B155" s="14">
        <v>2</v>
      </c>
      <c r="C155" s="237" t="s">
        <v>115</v>
      </c>
      <c r="D155" s="14">
        <v>20</v>
      </c>
      <c r="E155" s="40" t="s">
        <v>120</v>
      </c>
      <c r="F155" s="10" t="s">
        <v>385</v>
      </c>
      <c r="G155" s="11">
        <v>211</v>
      </c>
      <c r="H155" s="12" t="s">
        <v>31</v>
      </c>
      <c r="I155" s="12" t="s">
        <v>28</v>
      </c>
      <c r="J155" s="12" t="s">
        <v>119</v>
      </c>
      <c r="K155" s="11">
        <v>612</v>
      </c>
      <c r="L155" s="17">
        <v>0</v>
      </c>
      <c r="M155" s="17">
        <v>0</v>
      </c>
      <c r="N155" s="17">
        <v>0</v>
      </c>
      <c r="O155" s="17">
        <v>0</v>
      </c>
    </row>
    <row r="156" spans="1:15" ht="33.75" customHeight="1" x14ac:dyDescent="0.25">
      <c r="A156" s="330" t="s">
        <v>27</v>
      </c>
      <c r="B156" s="326">
        <v>2</v>
      </c>
      <c r="C156" s="330" t="s">
        <v>115</v>
      </c>
      <c r="D156" s="326">
        <v>22</v>
      </c>
      <c r="E156" s="423" t="s">
        <v>121</v>
      </c>
      <c r="F156" s="382" t="s">
        <v>385</v>
      </c>
      <c r="G156" s="56">
        <v>211</v>
      </c>
      <c r="H156" s="57" t="s">
        <v>31</v>
      </c>
      <c r="I156" s="57" t="s">
        <v>28</v>
      </c>
      <c r="J156" s="57" t="s">
        <v>206</v>
      </c>
      <c r="K156" s="56">
        <v>612</v>
      </c>
      <c r="L156" s="59">
        <v>0</v>
      </c>
      <c r="M156" s="59">
        <v>0</v>
      </c>
      <c r="N156" s="59">
        <v>0</v>
      </c>
      <c r="O156" s="59">
        <v>0</v>
      </c>
    </row>
    <row r="157" spans="1:15" ht="17.25" customHeight="1" thickBot="1" x14ac:dyDescent="0.3">
      <c r="A157" s="335"/>
      <c r="B157" s="336"/>
      <c r="C157" s="335"/>
      <c r="D157" s="336"/>
      <c r="E157" s="431"/>
      <c r="F157" s="370"/>
      <c r="G157" s="11">
        <v>211</v>
      </c>
      <c r="H157" s="12" t="s">
        <v>31</v>
      </c>
      <c r="I157" s="12" t="s">
        <v>28</v>
      </c>
      <c r="J157" s="12" t="s">
        <v>119</v>
      </c>
      <c r="K157" s="11">
        <v>612</v>
      </c>
      <c r="L157" s="17">
        <v>50</v>
      </c>
      <c r="M157" s="17">
        <v>50</v>
      </c>
      <c r="N157" s="17">
        <v>50</v>
      </c>
      <c r="O157" s="17">
        <f>ROUND(N157/M157*100,0)</f>
        <v>100</v>
      </c>
    </row>
    <row r="158" spans="1:15" ht="18" customHeight="1" x14ac:dyDescent="0.25">
      <c r="A158" s="330" t="s">
        <v>27</v>
      </c>
      <c r="B158" s="326">
        <v>2</v>
      </c>
      <c r="C158" s="330" t="s">
        <v>115</v>
      </c>
      <c r="D158" s="326">
        <v>23</v>
      </c>
      <c r="E158" s="432" t="s">
        <v>209</v>
      </c>
      <c r="F158" s="382" t="s">
        <v>385</v>
      </c>
      <c r="G158" s="93">
        <v>211</v>
      </c>
      <c r="H158" s="92" t="s">
        <v>31</v>
      </c>
      <c r="I158" s="92" t="s">
        <v>29</v>
      </c>
      <c r="J158" s="440" t="s">
        <v>288</v>
      </c>
      <c r="K158" s="93">
        <v>244</v>
      </c>
      <c r="L158" s="107">
        <v>0</v>
      </c>
      <c r="M158" s="107">
        <v>0</v>
      </c>
      <c r="N158" s="107">
        <v>0</v>
      </c>
      <c r="O158" s="107">
        <v>0</v>
      </c>
    </row>
    <row r="159" spans="1:15" ht="45" customHeight="1" thickBot="1" x14ac:dyDescent="0.3">
      <c r="A159" s="331"/>
      <c r="B159" s="332"/>
      <c r="C159" s="331"/>
      <c r="D159" s="332"/>
      <c r="E159" s="433"/>
      <c r="F159" s="427"/>
      <c r="G159" s="93">
        <v>211</v>
      </c>
      <c r="H159" s="92" t="s">
        <v>31</v>
      </c>
      <c r="I159" s="92" t="s">
        <v>29</v>
      </c>
      <c r="J159" s="441"/>
      <c r="K159" s="93">
        <v>612</v>
      </c>
      <c r="L159" s="107">
        <v>0</v>
      </c>
      <c r="M159" s="107">
        <v>0</v>
      </c>
      <c r="N159" s="107">
        <v>0</v>
      </c>
      <c r="O159" s="107">
        <v>0</v>
      </c>
    </row>
    <row r="160" spans="1:15" ht="18" customHeight="1" x14ac:dyDescent="0.25">
      <c r="A160" s="330" t="s">
        <v>27</v>
      </c>
      <c r="B160" s="326">
        <v>2</v>
      </c>
      <c r="C160" s="330" t="s">
        <v>115</v>
      </c>
      <c r="D160" s="326">
        <v>24</v>
      </c>
      <c r="E160" s="450" t="s">
        <v>122</v>
      </c>
      <c r="F160" s="382" t="s">
        <v>385</v>
      </c>
      <c r="G160" s="371">
        <v>211</v>
      </c>
      <c r="H160" s="383" t="s">
        <v>31</v>
      </c>
      <c r="I160" s="383" t="s">
        <v>28</v>
      </c>
      <c r="J160" s="449" t="s">
        <v>208</v>
      </c>
      <c r="K160" s="56">
        <v>244</v>
      </c>
      <c r="L160" s="59">
        <v>0</v>
      </c>
      <c r="M160" s="59">
        <v>0</v>
      </c>
      <c r="N160" s="59">
        <v>0</v>
      </c>
      <c r="O160" s="143">
        <v>0</v>
      </c>
    </row>
    <row r="161" spans="1:15" ht="18" customHeight="1" x14ac:dyDescent="0.25">
      <c r="A161" s="331"/>
      <c r="B161" s="332"/>
      <c r="C161" s="331"/>
      <c r="D161" s="332"/>
      <c r="E161" s="451"/>
      <c r="F161" s="427"/>
      <c r="G161" s="372"/>
      <c r="H161" s="384"/>
      <c r="I161" s="384"/>
      <c r="J161" s="384"/>
      <c r="K161" s="145">
        <v>243</v>
      </c>
      <c r="L161" s="143">
        <v>0</v>
      </c>
      <c r="M161" s="143">
        <v>0</v>
      </c>
      <c r="N161" s="143">
        <v>0</v>
      </c>
      <c r="O161" s="143">
        <v>0</v>
      </c>
    </row>
    <row r="162" spans="1:15" ht="15.75" customHeight="1" x14ac:dyDescent="0.25">
      <c r="A162" s="331"/>
      <c r="B162" s="332"/>
      <c r="C162" s="331"/>
      <c r="D162" s="332"/>
      <c r="E162" s="451"/>
      <c r="F162" s="427"/>
      <c r="G162" s="371">
        <v>211</v>
      </c>
      <c r="H162" s="383" t="s">
        <v>31</v>
      </c>
      <c r="I162" s="383" t="s">
        <v>28</v>
      </c>
      <c r="J162" s="383" t="s">
        <v>207</v>
      </c>
      <c r="K162" s="56">
        <v>243</v>
      </c>
      <c r="L162" s="59">
        <v>0</v>
      </c>
      <c r="M162" s="59">
        <v>0</v>
      </c>
      <c r="N162" s="59">
        <v>0</v>
      </c>
      <c r="O162" s="143">
        <v>0</v>
      </c>
    </row>
    <row r="163" spans="1:15" ht="15.75" customHeight="1" x14ac:dyDescent="0.25">
      <c r="A163" s="331"/>
      <c r="B163" s="332"/>
      <c r="C163" s="331"/>
      <c r="D163" s="332"/>
      <c r="E163" s="451"/>
      <c r="F163" s="427"/>
      <c r="G163" s="372"/>
      <c r="H163" s="384"/>
      <c r="I163" s="384"/>
      <c r="J163" s="384"/>
      <c r="K163" s="146">
        <v>612</v>
      </c>
      <c r="L163" s="147">
        <v>0</v>
      </c>
      <c r="M163" s="147">
        <v>0</v>
      </c>
      <c r="N163" s="147">
        <v>0</v>
      </c>
      <c r="O163" s="147">
        <v>0</v>
      </c>
    </row>
    <row r="164" spans="1:15" ht="15.75" customHeight="1" x14ac:dyDescent="0.25">
      <c r="A164" s="331"/>
      <c r="B164" s="332"/>
      <c r="C164" s="331"/>
      <c r="D164" s="332"/>
      <c r="E164" s="451"/>
      <c r="F164" s="427"/>
      <c r="G164" s="11">
        <v>211</v>
      </c>
      <c r="H164" s="12" t="s">
        <v>31</v>
      </c>
      <c r="I164" s="12" t="s">
        <v>28</v>
      </c>
      <c r="J164" s="97" t="s">
        <v>206</v>
      </c>
      <c r="K164" s="11">
        <v>612</v>
      </c>
      <c r="L164" s="17">
        <v>0</v>
      </c>
      <c r="M164" s="17">
        <v>0</v>
      </c>
      <c r="N164" s="17">
        <v>0</v>
      </c>
      <c r="O164" s="143">
        <v>0</v>
      </c>
    </row>
    <row r="165" spans="1:15" ht="15.75" customHeight="1" x14ac:dyDescent="0.25">
      <c r="A165" s="331"/>
      <c r="B165" s="332"/>
      <c r="C165" s="331"/>
      <c r="D165" s="332"/>
      <c r="E165" s="451"/>
      <c r="F165" s="427"/>
      <c r="G165" s="371">
        <v>211</v>
      </c>
      <c r="H165" s="383" t="s">
        <v>31</v>
      </c>
      <c r="I165" s="144" t="s">
        <v>28</v>
      </c>
      <c r="J165" s="383" t="s">
        <v>318</v>
      </c>
      <c r="K165" s="145">
        <v>612</v>
      </c>
      <c r="L165" s="143">
        <v>0</v>
      </c>
      <c r="M165" s="143">
        <v>0</v>
      </c>
      <c r="N165" s="143">
        <v>0</v>
      </c>
      <c r="O165" s="143">
        <v>0</v>
      </c>
    </row>
    <row r="166" spans="1:15" ht="15.75" customHeight="1" thickBot="1" x14ac:dyDescent="0.3">
      <c r="A166" s="335"/>
      <c r="B166" s="336"/>
      <c r="C166" s="335"/>
      <c r="D166" s="336"/>
      <c r="E166" s="452"/>
      <c r="F166" s="370"/>
      <c r="G166" s="372"/>
      <c r="H166" s="384"/>
      <c r="I166" s="144" t="s">
        <v>29</v>
      </c>
      <c r="J166" s="453"/>
      <c r="K166" s="145">
        <v>244</v>
      </c>
      <c r="L166" s="143">
        <v>0</v>
      </c>
      <c r="M166" s="143">
        <v>0</v>
      </c>
      <c r="N166" s="143">
        <v>0</v>
      </c>
      <c r="O166" s="143">
        <v>0</v>
      </c>
    </row>
    <row r="167" spans="1:15" ht="18" customHeight="1" thickBot="1" x14ac:dyDescent="0.3">
      <c r="A167" s="330" t="s">
        <v>27</v>
      </c>
      <c r="B167" s="326">
        <v>2</v>
      </c>
      <c r="C167" s="330" t="s">
        <v>115</v>
      </c>
      <c r="D167" s="326">
        <v>25</v>
      </c>
      <c r="E167" s="423" t="s">
        <v>210</v>
      </c>
      <c r="F167" s="382" t="s">
        <v>385</v>
      </c>
      <c r="G167" s="56">
        <v>211</v>
      </c>
      <c r="H167" s="57" t="s">
        <v>31</v>
      </c>
      <c r="I167" s="57" t="s">
        <v>28</v>
      </c>
      <c r="J167" s="114" t="s">
        <v>289</v>
      </c>
      <c r="K167" s="56">
        <v>612</v>
      </c>
      <c r="L167" s="322">
        <v>0</v>
      </c>
      <c r="M167" s="322">
        <v>0</v>
      </c>
      <c r="N167" s="322">
        <v>0</v>
      </c>
      <c r="O167" s="322">
        <v>0</v>
      </c>
    </row>
    <row r="168" spans="1:15" ht="18.75" customHeight="1" thickBot="1" x14ac:dyDescent="0.3">
      <c r="A168" s="331"/>
      <c r="B168" s="332"/>
      <c r="C168" s="331"/>
      <c r="D168" s="332"/>
      <c r="E168" s="424"/>
      <c r="F168" s="427"/>
      <c r="G168" s="56">
        <v>211</v>
      </c>
      <c r="H168" s="57" t="s">
        <v>31</v>
      </c>
      <c r="I168" s="57" t="s">
        <v>28</v>
      </c>
      <c r="J168" s="115" t="s">
        <v>290</v>
      </c>
      <c r="K168" s="56">
        <v>612</v>
      </c>
      <c r="L168" s="322">
        <v>0</v>
      </c>
      <c r="M168" s="322">
        <v>0</v>
      </c>
      <c r="N168" s="322">
        <v>0</v>
      </c>
      <c r="O168" s="322">
        <v>0</v>
      </c>
    </row>
    <row r="169" spans="1:15" ht="18.75" customHeight="1" x14ac:dyDescent="0.25">
      <c r="A169" s="406"/>
      <c r="B169" s="406"/>
      <c r="C169" s="406"/>
      <c r="D169" s="406"/>
      <c r="E169" s="425"/>
      <c r="F169" s="428"/>
      <c r="G169" s="96">
        <v>211</v>
      </c>
      <c r="H169" s="97" t="s">
        <v>31</v>
      </c>
      <c r="I169" s="97" t="s">
        <v>28</v>
      </c>
      <c r="J169" s="116" t="s">
        <v>291</v>
      </c>
      <c r="K169" s="96">
        <v>612</v>
      </c>
      <c r="L169" s="98">
        <v>0</v>
      </c>
      <c r="M169" s="98">
        <v>0</v>
      </c>
      <c r="N169" s="98">
        <v>0</v>
      </c>
      <c r="O169" s="191">
        <v>0</v>
      </c>
    </row>
    <row r="170" spans="1:15" ht="18.75" customHeight="1" x14ac:dyDescent="0.25">
      <c r="A170" s="406"/>
      <c r="B170" s="406"/>
      <c r="C170" s="406"/>
      <c r="D170" s="406"/>
      <c r="E170" s="425"/>
      <c r="F170" s="428"/>
      <c r="G170" s="96">
        <v>211</v>
      </c>
      <c r="H170" s="97" t="s">
        <v>31</v>
      </c>
      <c r="I170" s="97" t="s">
        <v>28</v>
      </c>
      <c r="J170" s="118" t="s">
        <v>292</v>
      </c>
      <c r="K170" s="96">
        <v>612</v>
      </c>
      <c r="L170" s="98">
        <v>0</v>
      </c>
      <c r="M170" s="98">
        <v>0</v>
      </c>
      <c r="N170" s="98">
        <v>0</v>
      </c>
      <c r="O170" s="191">
        <v>0</v>
      </c>
    </row>
    <row r="171" spans="1:15" ht="18.75" customHeight="1" x14ac:dyDescent="0.25">
      <c r="A171" s="327"/>
      <c r="B171" s="327"/>
      <c r="C171" s="327"/>
      <c r="D171" s="327"/>
      <c r="E171" s="426"/>
      <c r="F171" s="334"/>
      <c r="G171" s="96">
        <v>211</v>
      </c>
      <c r="H171" s="97" t="s">
        <v>31</v>
      </c>
      <c r="I171" s="97" t="s">
        <v>28</v>
      </c>
      <c r="J171" s="117" t="s">
        <v>293</v>
      </c>
      <c r="K171" s="96">
        <v>612</v>
      </c>
      <c r="L171" s="98"/>
      <c r="M171" s="98">
        <v>0</v>
      </c>
      <c r="N171" s="98">
        <v>0</v>
      </c>
      <c r="O171" s="191">
        <v>0</v>
      </c>
    </row>
    <row r="172" spans="1:15" ht="48" customHeight="1" x14ac:dyDescent="0.25">
      <c r="A172" s="33" t="s">
        <v>27</v>
      </c>
      <c r="B172" s="34">
        <v>2</v>
      </c>
      <c r="C172" s="21" t="s">
        <v>115</v>
      </c>
      <c r="D172" s="34">
        <v>27</v>
      </c>
      <c r="E172" s="40" t="s">
        <v>211</v>
      </c>
      <c r="F172" s="36" t="s">
        <v>385</v>
      </c>
      <c r="G172" s="31">
        <v>211</v>
      </c>
      <c r="H172" s="32" t="s">
        <v>31</v>
      </c>
      <c r="I172" s="32" t="s">
        <v>28</v>
      </c>
      <c r="J172" s="32" t="s">
        <v>119</v>
      </c>
      <c r="K172" s="31">
        <v>612</v>
      </c>
      <c r="L172" s="37">
        <v>0</v>
      </c>
      <c r="M172" s="37">
        <v>0</v>
      </c>
      <c r="N172" s="37">
        <v>0</v>
      </c>
      <c r="O172" s="191">
        <v>0</v>
      </c>
    </row>
    <row r="173" spans="1:15" ht="48" customHeight="1" x14ac:dyDescent="0.25">
      <c r="A173" s="33" t="s">
        <v>27</v>
      </c>
      <c r="B173" s="34">
        <v>2</v>
      </c>
      <c r="C173" s="21" t="s">
        <v>115</v>
      </c>
      <c r="D173" s="34">
        <v>28</v>
      </c>
      <c r="E173" s="40" t="s">
        <v>212</v>
      </c>
      <c r="F173" s="36" t="s">
        <v>385</v>
      </c>
      <c r="G173" s="31">
        <v>211</v>
      </c>
      <c r="H173" s="32" t="s">
        <v>31</v>
      </c>
      <c r="I173" s="32" t="s">
        <v>28</v>
      </c>
      <c r="J173" s="100">
        <v>321360110</v>
      </c>
      <c r="K173" s="31">
        <v>612</v>
      </c>
      <c r="L173" s="37">
        <v>0</v>
      </c>
      <c r="M173" s="37">
        <v>0</v>
      </c>
      <c r="N173" s="37">
        <v>0</v>
      </c>
      <c r="O173" s="191">
        <v>0</v>
      </c>
    </row>
    <row r="174" spans="1:15" ht="63.75" customHeight="1" x14ac:dyDescent="0.25">
      <c r="A174" s="53" t="s">
        <v>27</v>
      </c>
      <c r="B174" s="60">
        <v>2</v>
      </c>
      <c r="C174" s="21" t="s">
        <v>115</v>
      </c>
      <c r="D174" s="60">
        <v>29</v>
      </c>
      <c r="E174" s="40" t="s">
        <v>213</v>
      </c>
      <c r="F174" s="55" t="s">
        <v>385</v>
      </c>
      <c r="G174" s="56">
        <v>211</v>
      </c>
      <c r="H174" s="57" t="s">
        <v>31</v>
      </c>
      <c r="I174" s="57" t="s">
        <v>28</v>
      </c>
      <c r="J174" s="100">
        <v>321360110</v>
      </c>
      <c r="K174" s="56">
        <v>612</v>
      </c>
      <c r="L174" s="59">
        <v>0</v>
      </c>
      <c r="M174" s="59">
        <v>0</v>
      </c>
      <c r="N174" s="59">
        <v>0</v>
      </c>
      <c r="O174" s="191">
        <v>0</v>
      </c>
    </row>
    <row r="175" spans="1:15" ht="63.75" customHeight="1" x14ac:dyDescent="0.25">
      <c r="A175" s="53" t="s">
        <v>27</v>
      </c>
      <c r="B175" s="60">
        <v>2</v>
      </c>
      <c r="C175" s="21" t="s">
        <v>115</v>
      </c>
      <c r="D175" s="60">
        <v>30</v>
      </c>
      <c r="E175" s="40" t="s">
        <v>214</v>
      </c>
      <c r="F175" s="55" t="s">
        <v>385</v>
      </c>
      <c r="G175" s="56">
        <v>211</v>
      </c>
      <c r="H175" s="57" t="s">
        <v>31</v>
      </c>
      <c r="I175" s="57" t="s">
        <v>28</v>
      </c>
      <c r="J175" s="100">
        <v>321360110</v>
      </c>
      <c r="K175" s="56">
        <v>612</v>
      </c>
      <c r="L175" s="59">
        <v>0</v>
      </c>
      <c r="M175" s="59">
        <v>0</v>
      </c>
      <c r="N175" s="59">
        <v>0</v>
      </c>
      <c r="O175" s="191">
        <v>0</v>
      </c>
    </row>
    <row r="176" spans="1:15" ht="63.75" customHeight="1" x14ac:dyDescent="0.25">
      <c r="A176" s="80" t="s">
        <v>27</v>
      </c>
      <c r="B176" s="76">
        <v>2</v>
      </c>
      <c r="C176" s="21" t="s">
        <v>115</v>
      </c>
      <c r="D176" s="76">
        <v>31</v>
      </c>
      <c r="E176" s="40" t="s">
        <v>276</v>
      </c>
      <c r="F176" s="77" t="s">
        <v>385</v>
      </c>
      <c r="G176" s="73">
        <v>211</v>
      </c>
      <c r="H176" s="74" t="s">
        <v>31</v>
      </c>
      <c r="I176" s="74" t="s">
        <v>28</v>
      </c>
      <c r="J176" s="100" t="s">
        <v>118</v>
      </c>
      <c r="K176" s="79">
        <v>612</v>
      </c>
      <c r="L176" s="85">
        <v>0</v>
      </c>
      <c r="M176" s="85">
        <v>0</v>
      </c>
      <c r="N176" s="85">
        <v>0</v>
      </c>
      <c r="O176" s="191">
        <v>0</v>
      </c>
    </row>
    <row r="177" spans="1:15" ht="63.75" customHeight="1" x14ac:dyDescent="0.25">
      <c r="A177" s="80" t="s">
        <v>27</v>
      </c>
      <c r="B177" s="76">
        <v>2</v>
      </c>
      <c r="C177" s="21" t="s">
        <v>115</v>
      </c>
      <c r="D177" s="76">
        <v>32</v>
      </c>
      <c r="E177" s="40" t="s">
        <v>277</v>
      </c>
      <c r="F177" s="77" t="s">
        <v>385</v>
      </c>
      <c r="G177" s="73">
        <v>211</v>
      </c>
      <c r="H177" s="74" t="s">
        <v>31</v>
      </c>
      <c r="I177" s="74" t="s">
        <v>28</v>
      </c>
      <c r="J177" s="100" t="s">
        <v>118</v>
      </c>
      <c r="K177" s="79">
        <v>612</v>
      </c>
      <c r="L177" s="85">
        <v>0</v>
      </c>
      <c r="M177" s="85">
        <v>0</v>
      </c>
      <c r="N177" s="85">
        <v>0</v>
      </c>
      <c r="O177" s="191">
        <v>0</v>
      </c>
    </row>
    <row r="178" spans="1:15" ht="63.75" customHeight="1" x14ac:dyDescent="0.25">
      <c r="A178" s="80" t="s">
        <v>27</v>
      </c>
      <c r="B178" s="76">
        <v>2</v>
      </c>
      <c r="C178" s="21" t="s">
        <v>115</v>
      </c>
      <c r="D178" s="76">
        <v>33</v>
      </c>
      <c r="E178" s="40" t="s">
        <v>278</v>
      </c>
      <c r="F178" s="77" t="s">
        <v>385</v>
      </c>
      <c r="G178" s="73">
        <v>211</v>
      </c>
      <c r="H178" s="74" t="s">
        <v>31</v>
      </c>
      <c r="I178" s="74" t="s">
        <v>28</v>
      </c>
      <c r="J178" s="100" t="s">
        <v>118</v>
      </c>
      <c r="K178" s="79">
        <v>612</v>
      </c>
      <c r="L178" s="85">
        <v>0</v>
      </c>
      <c r="M178" s="85">
        <v>0</v>
      </c>
      <c r="N178" s="85">
        <v>0</v>
      </c>
      <c r="O178" s="191">
        <v>0</v>
      </c>
    </row>
    <row r="179" spans="1:15" ht="63.75" customHeight="1" x14ac:dyDescent="0.25">
      <c r="A179" s="80" t="s">
        <v>27</v>
      </c>
      <c r="B179" s="99">
        <v>2</v>
      </c>
      <c r="C179" s="21" t="s">
        <v>115</v>
      </c>
      <c r="D179" s="76">
        <v>34</v>
      </c>
      <c r="E179" s="40" t="s">
        <v>279</v>
      </c>
      <c r="F179" s="77" t="s">
        <v>385</v>
      </c>
      <c r="G179" s="73">
        <v>211</v>
      </c>
      <c r="H179" s="74" t="s">
        <v>31</v>
      </c>
      <c r="I179" s="74" t="s">
        <v>28</v>
      </c>
      <c r="J179" s="100" t="s">
        <v>118</v>
      </c>
      <c r="K179" s="79">
        <v>612</v>
      </c>
      <c r="L179" s="85">
        <v>0</v>
      </c>
      <c r="M179" s="85">
        <v>0</v>
      </c>
      <c r="N179" s="85">
        <v>0</v>
      </c>
      <c r="O179" s="191">
        <v>0</v>
      </c>
    </row>
    <row r="180" spans="1:15" ht="63.75" customHeight="1" x14ac:dyDescent="0.25">
      <c r="A180" s="80" t="s">
        <v>27</v>
      </c>
      <c r="B180" s="76">
        <v>2</v>
      </c>
      <c r="C180" s="21" t="s">
        <v>115</v>
      </c>
      <c r="D180" s="76">
        <v>35</v>
      </c>
      <c r="E180" s="40" t="s">
        <v>280</v>
      </c>
      <c r="F180" s="77" t="s">
        <v>385</v>
      </c>
      <c r="G180" s="73">
        <v>211</v>
      </c>
      <c r="H180" s="74" t="s">
        <v>31</v>
      </c>
      <c r="I180" s="74" t="s">
        <v>28</v>
      </c>
      <c r="J180" s="100" t="s">
        <v>118</v>
      </c>
      <c r="K180" s="79">
        <v>612</v>
      </c>
      <c r="L180" s="85">
        <v>0</v>
      </c>
      <c r="M180" s="85">
        <v>0</v>
      </c>
      <c r="N180" s="85">
        <v>0</v>
      </c>
      <c r="O180" s="191">
        <v>0</v>
      </c>
    </row>
    <row r="181" spans="1:15" ht="63.75" customHeight="1" x14ac:dyDescent="0.25">
      <c r="A181" s="80" t="s">
        <v>27</v>
      </c>
      <c r="B181" s="76">
        <v>2</v>
      </c>
      <c r="C181" s="21" t="s">
        <v>115</v>
      </c>
      <c r="D181" s="76">
        <v>36</v>
      </c>
      <c r="E181" s="40" t="s">
        <v>281</v>
      </c>
      <c r="F181" s="77" t="s">
        <v>385</v>
      </c>
      <c r="G181" s="73">
        <v>211</v>
      </c>
      <c r="H181" s="74" t="s">
        <v>31</v>
      </c>
      <c r="I181" s="74" t="s">
        <v>28</v>
      </c>
      <c r="J181" s="100" t="s">
        <v>118</v>
      </c>
      <c r="K181" s="79">
        <v>612</v>
      </c>
      <c r="L181" s="85">
        <v>0</v>
      </c>
      <c r="M181" s="85">
        <v>0</v>
      </c>
      <c r="N181" s="85">
        <v>0</v>
      </c>
      <c r="O181" s="98">
        <v>0</v>
      </c>
    </row>
    <row r="182" spans="1:15" ht="63.75" customHeight="1" x14ac:dyDescent="0.25">
      <c r="A182" s="80" t="s">
        <v>27</v>
      </c>
      <c r="B182" s="76">
        <v>2</v>
      </c>
      <c r="C182" s="21" t="s">
        <v>115</v>
      </c>
      <c r="D182" s="76">
        <v>37</v>
      </c>
      <c r="E182" s="120" t="s">
        <v>282</v>
      </c>
      <c r="F182" s="77" t="s">
        <v>385</v>
      </c>
      <c r="G182" s="73">
        <v>211</v>
      </c>
      <c r="H182" s="74" t="s">
        <v>31</v>
      </c>
      <c r="I182" s="74" t="s">
        <v>28</v>
      </c>
      <c r="J182" s="100" t="s">
        <v>118</v>
      </c>
      <c r="K182" s="79">
        <v>612</v>
      </c>
      <c r="L182" s="85">
        <v>0</v>
      </c>
      <c r="M182" s="85">
        <v>0</v>
      </c>
      <c r="N182" s="85">
        <v>0</v>
      </c>
      <c r="O182" s="98">
        <v>0</v>
      </c>
    </row>
    <row r="183" spans="1:15" ht="63.75" customHeight="1" x14ac:dyDescent="0.25">
      <c r="A183" s="89" t="s">
        <v>27</v>
      </c>
      <c r="B183" s="90">
        <v>2</v>
      </c>
      <c r="C183" s="21" t="s">
        <v>115</v>
      </c>
      <c r="D183" s="90">
        <v>38</v>
      </c>
      <c r="E183" s="119" t="s">
        <v>295</v>
      </c>
      <c r="F183" s="91" t="s">
        <v>385</v>
      </c>
      <c r="G183" s="86">
        <v>211</v>
      </c>
      <c r="H183" s="87" t="s">
        <v>31</v>
      </c>
      <c r="I183" s="87" t="s">
        <v>28</v>
      </c>
      <c r="J183" s="100" t="s">
        <v>118</v>
      </c>
      <c r="K183" s="96">
        <v>612</v>
      </c>
      <c r="L183" s="85">
        <v>0</v>
      </c>
      <c r="M183" s="85">
        <v>0</v>
      </c>
      <c r="N183" s="85">
        <v>0</v>
      </c>
      <c r="O183" s="98">
        <v>0</v>
      </c>
    </row>
    <row r="184" spans="1:15" ht="63.75" customHeight="1" x14ac:dyDescent="0.25">
      <c r="A184" s="330" t="s">
        <v>27</v>
      </c>
      <c r="B184" s="326">
        <v>2</v>
      </c>
      <c r="C184" s="330" t="s">
        <v>115</v>
      </c>
      <c r="D184" s="326">
        <v>39</v>
      </c>
      <c r="E184" s="328" t="s">
        <v>296</v>
      </c>
      <c r="F184" s="382" t="s">
        <v>385</v>
      </c>
      <c r="G184" s="371">
        <v>211</v>
      </c>
      <c r="H184" s="383" t="s">
        <v>31</v>
      </c>
      <c r="I184" s="383" t="s">
        <v>28</v>
      </c>
      <c r="J184" s="383" t="s">
        <v>297</v>
      </c>
      <c r="K184" s="96">
        <v>412</v>
      </c>
      <c r="L184" s="85">
        <v>0</v>
      </c>
      <c r="M184" s="85">
        <v>0</v>
      </c>
      <c r="N184" s="85">
        <v>0</v>
      </c>
      <c r="O184" s="98">
        <v>0</v>
      </c>
    </row>
    <row r="185" spans="1:15" ht="63.75" customHeight="1" x14ac:dyDescent="0.25">
      <c r="A185" s="335"/>
      <c r="B185" s="336"/>
      <c r="C185" s="335"/>
      <c r="D185" s="336"/>
      <c r="E185" s="329"/>
      <c r="F185" s="370"/>
      <c r="G185" s="372"/>
      <c r="H185" s="384"/>
      <c r="I185" s="384"/>
      <c r="J185" s="384"/>
      <c r="K185" s="145">
        <v>612</v>
      </c>
      <c r="L185" s="135">
        <v>0</v>
      </c>
      <c r="M185" s="135">
        <v>0</v>
      </c>
      <c r="N185" s="135">
        <v>0</v>
      </c>
      <c r="O185" s="143">
        <v>0</v>
      </c>
    </row>
    <row r="186" spans="1:15" ht="63.75" customHeight="1" x14ac:dyDescent="0.25">
      <c r="A186" s="136" t="s">
        <v>27</v>
      </c>
      <c r="B186" s="137">
        <v>2</v>
      </c>
      <c r="C186" s="21" t="s">
        <v>115</v>
      </c>
      <c r="D186" s="137">
        <v>40</v>
      </c>
      <c r="E186" s="40" t="s">
        <v>319</v>
      </c>
      <c r="F186" s="138" t="s">
        <v>385</v>
      </c>
      <c r="G186" s="133">
        <v>211</v>
      </c>
      <c r="H186" s="134" t="s">
        <v>31</v>
      </c>
      <c r="I186" s="134" t="s">
        <v>28</v>
      </c>
      <c r="J186" s="100" t="s">
        <v>118</v>
      </c>
      <c r="K186" s="145">
        <v>612</v>
      </c>
      <c r="L186" s="135">
        <v>0</v>
      </c>
      <c r="M186" s="135">
        <v>0</v>
      </c>
      <c r="N186" s="135">
        <v>0</v>
      </c>
      <c r="O186" s="143">
        <v>0</v>
      </c>
    </row>
    <row r="187" spans="1:15" ht="63.75" customHeight="1" thickBot="1" x14ac:dyDescent="0.3">
      <c r="A187" s="136" t="s">
        <v>27</v>
      </c>
      <c r="B187" s="137">
        <v>2</v>
      </c>
      <c r="C187" s="21" t="s">
        <v>115</v>
      </c>
      <c r="D187" s="137">
        <v>42</v>
      </c>
      <c r="E187" s="40" t="s">
        <v>320</v>
      </c>
      <c r="F187" s="138" t="s">
        <v>385</v>
      </c>
      <c r="G187" s="133">
        <v>211</v>
      </c>
      <c r="H187" s="134" t="s">
        <v>31</v>
      </c>
      <c r="I187" s="134" t="s">
        <v>28</v>
      </c>
      <c r="J187" s="100" t="s">
        <v>118</v>
      </c>
      <c r="K187" s="145">
        <v>612</v>
      </c>
      <c r="L187" s="135">
        <v>0</v>
      </c>
      <c r="M187" s="135">
        <v>0</v>
      </c>
      <c r="N187" s="135">
        <v>0</v>
      </c>
      <c r="O187" s="143">
        <v>0</v>
      </c>
    </row>
    <row r="188" spans="1:15" ht="63.75" customHeight="1" x14ac:dyDescent="0.25">
      <c r="A188" s="136" t="s">
        <v>27</v>
      </c>
      <c r="B188" s="137">
        <v>2</v>
      </c>
      <c r="C188" s="21" t="s">
        <v>115</v>
      </c>
      <c r="D188" s="137">
        <v>44</v>
      </c>
      <c r="E188" s="149" t="s">
        <v>321</v>
      </c>
      <c r="F188" s="150" t="s">
        <v>385</v>
      </c>
      <c r="G188" s="133">
        <v>211</v>
      </c>
      <c r="H188" s="134" t="s">
        <v>31</v>
      </c>
      <c r="I188" s="134" t="s">
        <v>28</v>
      </c>
      <c r="J188" s="100" t="s">
        <v>118</v>
      </c>
      <c r="K188" s="145">
        <v>612</v>
      </c>
      <c r="L188" s="135">
        <v>0</v>
      </c>
      <c r="M188" s="135">
        <v>0</v>
      </c>
      <c r="N188" s="135">
        <v>0</v>
      </c>
      <c r="O188" s="143">
        <v>0</v>
      </c>
    </row>
    <row r="189" spans="1:15" ht="71.25" customHeight="1" x14ac:dyDescent="0.25">
      <c r="A189" s="136" t="s">
        <v>27</v>
      </c>
      <c r="B189" s="137">
        <v>2</v>
      </c>
      <c r="C189" s="21" t="s">
        <v>115</v>
      </c>
      <c r="D189" s="137">
        <v>45</v>
      </c>
      <c r="E189" s="22" t="s">
        <v>323</v>
      </c>
      <c r="F189" s="165" t="s">
        <v>385</v>
      </c>
      <c r="G189" s="133">
        <v>211</v>
      </c>
      <c r="H189" s="134" t="s">
        <v>31</v>
      </c>
      <c r="I189" s="134" t="s">
        <v>28</v>
      </c>
      <c r="J189" s="100" t="s">
        <v>288</v>
      </c>
      <c r="K189" s="145">
        <v>612</v>
      </c>
      <c r="L189" s="135">
        <v>600</v>
      </c>
      <c r="M189" s="135">
        <v>606.05999999999995</v>
      </c>
      <c r="N189" s="135">
        <v>606.05999999999995</v>
      </c>
      <c r="O189" s="143">
        <f>ROUND(N189/M189*100,1)</f>
        <v>100</v>
      </c>
    </row>
    <row r="190" spans="1:15" ht="63.75" customHeight="1" x14ac:dyDescent="0.25">
      <c r="A190" s="136" t="s">
        <v>27</v>
      </c>
      <c r="B190" s="137">
        <v>2</v>
      </c>
      <c r="C190" s="21" t="s">
        <v>115</v>
      </c>
      <c r="D190" s="137">
        <v>46</v>
      </c>
      <c r="E190" s="166" t="s">
        <v>322</v>
      </c>
      <c r="F190" s="165" t="s">
        <v>385</v>
      </c>
      <c r="G190" s="133">
        <v>211</v>
      </c>
      <c r="H190" s="134" t="s">
        <v>31</v>
      </c>
      <c r="I190" s="134" t="s">
        <v>28</v>
      </c>
      <c r="J190" s="100" t="s">
        <v>118</v>
      </c>
      <c r="K190" s="145">
        <v>612</v>
      </c>
      <c r="L190" s="135">
        <v>0</v>
      </c>
      <c r="M190" s="135">
        <v>0</v>
      </c>
      <c r="N190" s="135">
        <v>0</v>
      </c>
      <c r="O190" s="191">
        <v>0</v>
      </c>
    </row>
    <row r="191" spans="1:15" ht="63.75" customHeight="1" x14ac:dyDescent="0.25">
      <c r="A191" s="207" t="s">
        <v>27</v>
      </c>
      <c r="B191" s="208">
        <v>2</v>
      </c>
      <c r="C191" s="209" t="s">
        <v>115</v>
      </c>
      <c r="D191" s="208">
        <v>47</v>
      </c>
      <c r="E191" s="210" t="s">
        <v>335</v>
      </c>
      <c r="F191" s="211" t="s">
        <v>385</v>
      </c>
      <c r="G191" s="212">
        <v>211</v>
      </c>
      <c r="H191" s="213" t="s">
        <v>31</v>
      </c>
      <c r="I191" s="213" t="s">
        <v>28</v>
      </c>
      <c r="J191" s="214" t="s">
        <v>118</v>
      </c>
      <c r="K191" s="204">
        <v>612</v>
      </c>
      <c r="L191" s="215">
        <v>0</v>
      </c>
      <c r="M191" s="215">
        <v>0</v>
      </c>
      <c r="N191" s="215">
        <v>0</v>
      </c>
      <c r="O191" s="191">
        <v>0</v>
      </c>
    </row>
    <row r="192" spans="1:15" ht="63.75" customHeight="1" x14ac:dyDescent="0.25">
      <c r="A192" s="207" t="s">
        <v>27</v>
      </c>
      <c r="B192" s="208">
        <v>2</v>
      </c>
      <c r="C192" s="209" t="s">
        <v>115</v>
      </c>
      <c r="D192" s="208">
        <v>48</v>
      </c>
      <c r="E192" s="216" t="s">
        <v>336</v>
      </c>
      <c r="F192" s="211" t="s">
        <v>385</v>
      </c>
      <c r="G192" s="212">
        <v>211</v>
      </c>
      <c r="H192" s="213" t="s">
        <v>31</v>
      </c>
      <c r="I192" s="213" t="s">
        <v>28</v>
      </c>
      <c r="J192" s="214" t="s">
        <v>118</v>
      </c>
      <c r="K192" s="204">
        <v>612</v>
      </c>
      <c r="L192" s="215">
        <v>0</v>
      </c>
      <c r="M192" s="215">
        <v>0</v>
      </c>
      <c r="N192" s="215">
        <v>0</v>
      </c>
      <c r="O192" s="9">
        <v>0</v>
      </c>
    </row>
    <row r="193" spans="1:15" ht="63.75" customHeight="1" x14ac:dyDescent="0.25">
      <c r="A193" s="207" t="s">
        <v>27</v>
      </c>
      <c r="B193" s="208">
        <v>2</v>
      </c>
      <c r="C193" s="209" t="s">
        <v>115</v>
      </c>
      <c r="D193" s="208">
        <v>49</v>
      </c>
      <c r="E193" s="217" t="s">
        <v>337</v>
      </c>
      <c r="F193" s="211" t="s">
        <v>385</v>
      </c>
      <c r="G193" s="212">
        <v>211</v>
      </c>
      <c r="H193" s="213" t="s">
        <v>31</v>
      </c>
      <c r="I193" s="213" t="s">
        <v>28</v>
      </c>
      <c r="J193" s="214" t="s">
        <v>118</v>
      </c>
      <c r="K193" s="204">
        <v>612</v>
      </c>
      <c r="L193" s="215">
        <v>0</v>
      </c>
      <c r="M193" s="215">
        <v>0</v>
      </c>
      <c r="N193" s="215">
        <v>0</v>
      </c>
      <c r="O193" s="9">
        <v>0</v>
      </c>
    </row>
    <row r="194" spans="1:15" ht="63.75" customHeight="1" x14ac:dyDescent="0.25">
      <c r="A194" s="466" t="s">
        <v>27</v>
      </c>
      <c r="B194" s="468">
        <v>2</v>
      </c>
      <c r="C194" s="466" t="s">
        <v>115</v>
      </c>
      <c r="D194" s="468">
        <v>50</v>
      </c>
      <c r="E194" s="470" t="s">
        <v>338</v>
      </c>
      <c r="F194" s="472" t="s">
        <v>385</v>
      </c>
      <c r="G194" s="474">
        <v>211</v>
      </c>
      <c r="H194" s="464" t="s">
        <v>31</v>
      </c>
      <c r="I194" s="464" t="s">
        <v>28</v>
      </c>
      <c r="J194" s="246" t="s">
        <v>339</v>
      </c>
      <c r="K194" s="462">
        <v>612</v>
      </c>
      <c r="L194" s="215">
        <v>0</v>
      </c>
      <c r="M194" s="215">
        <v>1232.3</v>
      </c>
      <c r="N194" s="215">
        <v>1180.74</v>
      </c>
      <c r="O194" s="9">
        <f t="shared" ref="O194:O205" si="4">ROUND(N194/M194*100,1)</f>
        <v>95.8</v>
      </c>
    </row>
    <row r="195" spans="1:15" ht="48" customHeight="1" x14ac:dyDescent="0.25">
      <c r="A195" s="467"/>
      <c r="B195" s="469"/>
      <c r="C195" s="467"/>
      <c r="D195" s="469"/>
      <c r="E195" s="476"/>
      <c r="F195" s="473"/>
      <c r="G195" s="475"/>
      <c r="H195" s="465"/>
      <c r="I195" s="465"/>
      <c r="J195" s="220" t="s">
        <v>340</v>
      </c>
      <c r="K195" s="463"/>
      <c r="L195" s="215">
        <v>350</v>
      </c>
      <c r="M195" s="215">
        <v>217.46</v>
      </c>
      <c r="N195" s="215">
        <v>208.36</v>
      </c>
      <c r="O195" s="9">
        <f t="shared" si="4"/>
        <v>95.8</v>
      </c>
    </row>
    <row r="196" spans="1:15" ht="48" customHeight="1" x14ac:dyDescent="0.25">
      <c r="A196" s="466" t="s">
        <v>27</v>
      </c>
      <c r="B196" s="468">
        <v>2</v>
      </c>
      <c r="C196" s="477" t="s">
        <v>115</v>
      </c>
      <c r="D196" s="480">
        <v>51</v>
      </c>
      <c r="E196" s="417" t="s">
        <v>402</v>
      </c>
      <c r="F196" s="458" t="s">
        <v>385</v>
      </c>
      <c r="G196" s="245">
        <v>211</v>
      </c>
      <c r="H196" s="244" t="s">
        <v>31</v>
      </c>
      <c r="I196" s="244" t="s">
        <v>28</v>
      </c>
      <c r="J196" s="246" t="s">
        <v>375</v>
      </c>
      <c r="K196" s="204">
        <v>612</v>
      </c>
      <c r="L196" s="280">
        <v>0</v>
      </c>
      <c r="M196" s="280">
        <v>0</v>
      </c>
      <c r="N196" s="280">
        <v>0</v>
      </c>
      <c r="O196" s="9">
        <v>0</v>
      </c>
    </row>
    <row r="197" spans="1:15" ht="57.75" customHeight="1" x14ac:dyDescent="0.25">
      <c r="A197" s="327"/>
      <c r="B197" s="327"/>
      <c r="C197" s="443"/>
      <c r="D197" s="481"/>
      <c r="E197" s="482"/>
      <c r="F197" s="459"/>
      <c r="G197" s="212">
        <v>211</v>
      </c>
      <c r="H197" s="213" t="s">
        <v>31</v>
      </c>
      <c r="I197" s="213" t="s">
        <v>28</v>
      </c>
      <c r="J197" s="220" t="s">
        <v>376</v>
      </c>
      <c r="K197" s="204">
        <v>612</v>
      </c>
      <c r="L197" s="280">
        <v>0</v>
      </c>
      <c r="M197" s="280">
        <v>0</v>
      </c>
      <c r="N197" s="280">
        <v>0</v>
      </c>
      <c r="O197" s="9">
        <v>0</v>
      </c>
    </row>
    <row r="198" spans="1:15" ht="66" customHeight="1" thickBot="1" x14ac:dyDescent="0.3">
      <c r="A198" s="207" t="s">
        <v>27</v>
      </c>
      <c r="B198" s="208">
        <v>2</v>
      </c>
      <c r="C198" s="209" t="s">
        <v>115</v>
      </c>
      <c r="D198" s="208">
        <v>53</v>
      </c>
      <c r="E198" s="218" t="s">
        <v>359</v>
      </c>
      <c r="F198" s="211" t="s">
        <v>385</v>
      </c>
      <c r="G198" s="212">
        <v>211</v>
      </c>
      <c r="H198" s="213" t="s">
        <v>31</v>
      </c>
      <c r="I198" s="213" t="s">
        <v>28</v>
      </c>
      <c r="J198" s="214" t="s">
        <v>118</v>
      </c>
      <c r="K198" s="204">
        <v>612</v>
      </c>
      <c r="L198" s="215">
        <v>0</v>
      </c>
      <c r="M198" s="215">
        <v>0</v>
      </c>
      <c r="N198" s="215">
        <v>0</v>
      </c>
      <c r="O198" s="9">
        <v>0</v>
      </c>
    </row>
    <row r="199" spans="1:15" ht="48" customHeight="1" thickBot="1" x14ac:dyDescent="0.3">
      <c r="A199" s="207" t="s">
        <v>27</v>
      </c>
      <c r="B199" s="208">
        <v>2</v>
      </c>
      <c r="C199" s="209" t="s">
        <v>115</v>
      </c>
      <c r="D199" s="208">
        <v>54</v>
      </c>
      <c r="E199" s="218" t="s">
        <v>360</v>
      </c>
      <c r="F199" s="211" t="s">
        <v>385</v>
      </c>
      <c r="G199" s="212">
        <v>211</v>
      </c>
      <c r="H199" s="213" t="s">
        <v>31</v>
      </c>
      <c r="I199" s="213" t="s">
        <v>28</v>
      </c>
      <c r="J199" s="214" t="s">
        <v>118</v>
      </c>
      <c r="K199" s="204">
        <v>612</v>
      </c>
      <c r="L199" s="215">
        <v>0</v>
      </c>
      <c r="M199" s="215">
        <v>0</v>
      </c>
      <c r="N199" s="215">
        <v>0</v>
      </c>
      <c r="O199" s="9">
        <v>0</v>
      </c>
    </row>
    <row r="200" spans="1:15" ht="36.75" customHeight="1" x14ac:dyDescent="0.25">
      <c r="A200" s="466" t="s">
        <v>27</v>
      </c>
      <c r="B200" s="468">
        <v>2</v>
      </c>
      <c r="C200" s="477" t="s">
        <v>115</v>
      </c>
      <c r="D200" s="468">
        <v>55</v>
      </c>
      <c r="E200" s="478" t="s">
        <v>369</v>
      </c>
      <c r="F200" s="458" t="s">
        <v>385</v>
      </c>
      <c r="G200" s="245">
        <v>211</v>
      </c>
      <c r="H200" s="244" t="s">
        <v>31</v>
      </c>
      <c r="I200" s="244" t="s">
        <v>28</v>
      </c>
      <c r="J200" s="214" t="s">
        <v>370</v>
      </c>
      <c r="K200" s="204">
        <v>612</v>
      </c>
      <c r="L200" s="215">
        <v>0</v>
      </c>
      <c r="M200" s="215">
        <v>898.87</v>
      </c>
      <c r="N200" s="215">
        <v>877.15</v>
      </c>
      <c r="O200" s="215">
        <f>ROUND(N200/M200*100,1)</f>
        <v>97.6</v>
      </c>
    </row>
    <row r="201" spans="1:15" ht="25.5" customHeight="1" thickBot="1" x14ac:dyDescent="0.3">
      <c r="A201" s="327"/>
      <c r="B201" s="327"/>
      <c r="C201" s="443"/>
      <c r="D201" s="327"/>
      <c r="E201" s="479"/>
      <c r="F201" s="459"/>
      <c r="G201" s="245">
        <v>211</v>
      </c>
      <c r="H201" s="244" t="s">
        <v>31</v>
      </c>
      <c r="I201" s="244" t="s">
        <v>28</v>
      </c>
      <c r="J201" s="214" t="s">
        <v>371</v>
      </c>
      <c r="K201" s="204">
        <v>612</v>
      </c>
      <c r="L201" s="215">
        <v>350</v>
      </c>
      <c r="M201" s="215">
        <v>156.56</v>
      </c>
      <c r="N201" s="215">
        <v>154.74</v>
      </c>
      <c r="O201" s="215">
        <f>ROUND(N201/M201*100,1)</f>
        <v>98.8</v>
      </c>
    </row>
    <row r="202" spans="1:15" ht="35.25" customHeight="1" x14ac:dyDescent="0.25">
      <c r="A202" s="466" t="s">
        <v>27</v>
      </c>
      <c r="B202" s="468">
        <v>2</v>
      </c>
      <c r="C202" s="477" t="s">
        <v>115</v>
      </c>
      <c r="D202" s="468">
        <v>56</v>
      </c>
      <c r="E202" s="478" t="s">
        <v>372</v>
      </c>
      <c r="F202" s="458" t="s">
        <v>385</v>
      </c>
      <c r="G202" s="245">
        <v>211</v>
      </c>
      <c r="H202" s="244" t="s">
        <v>31</v>
      </c>
      <c r="I202" s="244" t="s">
        <v>28</v>
      </c>
      <c r="J202" s="214" t="s">
        <v>373</v>
      </c>
      <c r="K202" s="204">
        <v>612</v>
      </c>
      <c r="L202" s="215">
        <v>0</v>
      </c>
      <c r="M202" s="215">
        <v>129.6</v>
      </c>
      <c r="N202" s="215">
        <v>129.6</v>
      </c>
      <c r="O202" s="215">
        <f t="shared" si="4"/>
        <v>100</v>
      </c>
    </row>
    <row r="203" spans="1:15" ht="36" customHeight="1" x14ac:dyDescent="0.25">
      <c r="A203" s="327"/>
      <c r="B203" s="327"/>
      <c r="C203" s="443"/>
      <c r="D203" s="327"/>
      <c r="E203" s="479"/>
      <c r="F203" s="459"/>
      <c r="G203" s="245">
        <v>211</v>
      </c>
      <c r="H203" s="244" t="s">
        <v>31</v>
      </c>
      <c r="I203" s="244" t="s">
        <v>28</v>
      </c>
      <c r="J203" s="214" t="s">
        <v>374</v>
      </c>
      <c r="K203" s="204">
        <v>612</v>
      </c>
      <c r="L203" s="215">
        <v>0</v>
      </c>
      <c r="M203" s="215">
        <v>45.26</v>
      </c>
      <c r="N203" s="215">
        <v>45.26</v>
      </c>
      <c r="O203" s="215">
        <f t="shared" si="4"/>
        <v>100</v>
      </c>
    </row>
    <row r="204" spans="1:15" ht="36" customHeight="1" x14ac:dyDescent="0.25">
      <c r="A204" s="309">
        <v>3</v>
      </c>
      <c r="B204" s="309">
        <v>2</v>
      </c>
      <c r="C204" s="310">
        <v>13</v>
      </c>
      <c r="D204" s="309">
        <v>57</v>
      </c>
      <c r="E204" s="325" t="s">
        <v>406</v>
      </c>
      <c r="F204" s="324" t="s">
        <v>385</v>
      </c>
      <c r="G204" s="312">
        <v>211</v>
      </c>
      <c r="H204" s="311" t="s">
        <v>31</v>
      </c>
      <c r="I204" s="311" t="s">
        <v>28</v>
      </c>
      <c r="J204" s="214" t="s">
        <v>289</v>
      </c>
      <c r="K204" s="204">
        <v>612</v>
      </c>
      <c r="L204" s="215">
        <v>0</v>
      </c>
      <c r="M204" s="215">
        <v>280</v>
      </c>
      <c r="N204" s="215">
        <v>280</v>
      </c>
      <c r="O204" s="215">
        <f t="shared" si="4"/>
        <v>100</v>
      </c>
    </row>
    <row r="205" spans="1:15" ht="36" customHeight="1" x14ac:dyDescent="0.25">
      <c r="A205" s="309">
        <v>3</v>
      </c>
      <c r="B205" s="309">
        <v>2</v>
      </c>
      <c r="C205" s="310">
        <v>13</v>
      </c>
      <c r="D205" s="309">
        <v>58</v>
      </c>
      <c r="E205" s="325" t="s">
        <v>406</v>
      </c>
      <c r="F205" s="324" t="s">
        <v>385</v>
      </c>
      <c r="G205" s="312">
        <v>211</v>
      </c>
      <c r="H205" s="311" t="s">
        <v>31</v>
      </c>
      <c r="I205" s="311" t="s">
        <v>28</v>
      </c>
      <c r="J205" s="214" t="s">
        <v>407</v>
      </c>
      <c r="K205" s="204">
        <v>612</v>
      </c>
      <c r="L205" s="215">
        <v>0</v>
      </c>
      <c r="M205" s="215">
        <v>25</v>
      </c>
      <c r="N205" s="215">
        <v>25</v>
      </c>
      <c r="O205" s="215">
        <f t="shared" si="4"/>
        <v>100</v>
      </c>
    </row>
    <row r="206" spans="1:15" ht="63" customHeight="1" x14ac:dyDescent="0.25">
      <c r="A206" s="158" t="s">
        <v>27</v>
      </c>
      <c r="B206" s="65">
        <v>2</v>
      </c>
      <c r="C206" s="21" t="s">
        <v>217</v>
      </c>
      <c r="D206" s="65"/>
      <c r="E206" s="323" t="s">
        <v>403</v>
      </c>
      <c r="F206" s="165" t="s">
        <v>385</v>
      </c>
      <c r="G206" s="70">
        <v>211</v>
      </c>
      <c r="H206" s="69" t="s">
        <v>31</v>
      </c>
      <c r="I206" s="69" t="s">
        <v>29</v>
      </c>
      <c r="J206" s="101" t="s">
        <v>298</v>
      </c>
      <c r="K206" s="82">
        <v>0</v>
      </c>
      <c r="L206" s="102">
        <v>16925.400000000001</v>
      </c>
      <c r="M206" s="102">
        <v>17225.400000000001</v>
      </c>
      <c r="N206" s="102">
        <v>17218.560000000001</v>
      </c>
      <c r="O206" s="102">
        <f>ROUND(N206/M206*100,1)</f>
        <v>100</v>
      </c>
    </row>
    <row r="207" spans="1:15" ht="14.25" customHeight="1" x14ac:dyDescent="0.25">
      <c r="A207" s="415" t="s">
        <v>27</v>
      </c>
      <c r="B207" s="394">
        <v>2</v>
      </c>
      <c r="C207" s="415" t="s">
        <v>217</v>
      </c>
      <c r="D207" s="394"/>
      <c r="E207" s="395" t="s">
        <v>216</v>
      </c>
      <c r="F207" s="396" t="s">
        <v>385</v>
      </c>
      <c r="G207" s="371">
        <v>211</v>
      </c>
      <c r="H207" s="383" t="s">
        <v>31</v>
      </c>
      <c r="I207" s="383" t="s">
        <v>29</v>
      </c>
      <c r="J207" s="383" t="s">
        <v>283</v>
      </c>
      <c r="K207" s="11">
        <v>111</v>
      </c>
      <c r="L207" s="403">
        <v>16925.400000000001</v>
      </c>
      <c r="M207" s="444">
        <v>17225.400000000001</v>
      </c>
      <c r="N207" s="444">
        <v>17218.560000000001</v>
      </c>
      <c r="O207" s="446">
        <f>ROUND(N207/M207*100,1)</f>
        <v>100</v>
      </c>
    </row>
    <row r="208" spans="1:15" x14ac:dyDescent="0.25">
      <c r="A208" s="415"/>
      <c r="B208" s="394"/>
      <c r="C208" s="415"/>
      <c r="D208" s="394"/>
      <c r="E208" s="395"/>
      <c r="F208" s="396"/>
      <c r="G208" s="387"/>
      <c r="H208" s="388"/>
      <c r="I208" s="388"/>
      <c r="J208" s="406"/>
      <c r="K208" s="11">
        <v>112</v>
      </c>
      <c r="L208" s="404"/>
      <c r="M208" s="445"/>
      <c r="N208" s="445"/>
      <c r="O208" s="445"/>
    </row>
    <row r="209" spans="1:15" x14ac:dyDescent="0.25">
      <c r="A209" s="415"/>
      <c r="B209" s="394"/>
      <c r="C209" s="415"/>
      <c r="D209" s="394"/>
      <c r="E209" s="395"/>
      <c r="F209" s="396"/>
      <c r="G209" s="387"/>
      <c r="H209" s="388"/>
      <c r="I209" s="388"/>
      <c r="J209" s="406"/>
      <c r="K209" s="11">
        <v>119</v>
      </c>
      <c r="L209" s="404"/>
      <c r="M209" s="445"/>
      <c r="N209" s="445"/>
      <c r="O209" s="445"/>
    </row>
    <row r="210" spans="1:15" x14ac:dyDescent="0.25">
      <c r="A210" s="415"/>
      <c r="B210" s="394"/>
      <c r="C210" s="415"/>
      <c r="D210" s="394"/>
      <c r="E210" s="395"/>
      <c r="F210" s="396"/>
      <c r="G210" s="387"/>
      <c r="H210" s="388"/>
      <c r="I210" s="388"/>
      <c r="J210" s="406"/>
      <c r="K210" s="11">
        <v>242</v>
      </c>
      <c r="L210" s="404"/>
      <c r="M210" s="445"/>
      <c r="N210" s="445"/>
      <c r="O210" s="445"/>
    </row>
    <row r="211" spans="1:15" x14ac:dyDescent="0.25">
      <c r="A211" s="415"/>
      <c r="B211" s="394"/>
      <c r="C211" s="415"/>
      <c r="D211" s="394"/>
      <c r="E211" s="395"/>
      <c r="F211" s="396"/>
      <c r="G211" s="387"/>
      <c r="H211" s="388"/>
      <c r="I211" s="388"/>
      <c r="J211" s="406"/>
      <c r="K211" s="11">
        <v>244</v>
      </c>
      <c r="L211" s="405"/>
      <c r="M211" s="443"/>
      <c r="N211" s="443"/>
      <c r="O211" s="443"/>
    </row>
    <row r="212" spans="1:15" x14ac:dyDescent="0.25">
      <c r="A212" s="415"/>
      <c r="B212" s="394"/>
      <c r="C212" s="415"/>
      <c r="D212" s="394"/>
      <c r="E212" s="395"/>
      <c r="F212" s="396"/>
      <c r="G212" s="372"/>
      <c r="H212" s="384"/>
      <c r="I212" s="384"/>
      <c r="J212" s="78" t="s">
        <v>284</v>
      </c>
      <c r="K212" s="11">
        <v>853</v>
      </c>
      <c r="L212" s="67">
        <v>0</v>
      </c>
      <c r="M212" s="67">
        <v>0</v>
      </c>
      <c r="N212" s="67">
        <v>0</v>
      </c>
      <c r="O212" s="67">
        <v>0</v>
      </c>
    </row>
    <row r="213" spans="1:15" ht="47.25" x14ac:dyDescent="0.25">
      <c r="A213" s="64" t="s">
        <v>27</v>
      </c>
      <c r="B213" s="65">
        <v>2</v>
      </c>
      <c r="C213" s="64" t="s">
        <v>80</v>
      </c>
      <c r="D213" s="65"/>
      <c r="E213" s="83" t="s">
        <v>123</v>
      </c>
      <c r="F213" s="77" t="s">
        <v>385</v>
      </c>
      <c r="G213" s="103">
        <v>211</v>
      </c>
      <c r="H213" s="104" t="s">
        <v>31</v>
      </c>
      <c r="I213" s="104" t="s">
        <v>29</v>
      </c>
      <c r="J213" s="104" t="s">
        <v>270</v>
      </c>
      <c r="K213" s="82"/>
      <c r="L213" s="8">
        <v>0</v>
      </c>
      <c r="M213" s="8">
        <v>0</v>
      </c>
      <c r="N213" s="8">
        <v>0</v>
      </c>
      <c r="O213" s="109">
        <v>0</v>
      </c>
    </row>
    <row r="214" spans="1:15" ht="14.25" customHeight="1" x14ac:dyDescent="0.25">
      <c r="A214" s="415" t="s">
        <v>27</v>
      </c>
      <c r="B214" s="394">
        <v>2</v>
      </c>
      <c r="C214" s="415" t="s">
        <v>80</v>
      </c>
      <c r="D214" s="394"/>
      <c r="E214" s="395" t="s">
        <v>123</v>
      </c>
      <c r="F214" s="396" t="s">
        <v>385</v>
      </c>
      <c r="G214" s="371">
        <v>211</v>
      </c>
      <c r="H214" s="383" t="s">
        <v>31</v>
      </c>
      <c r="I214" s="383" t="s">
        <v>29</v>
      </c>
      <c r="J214" s="383" t="s">
        <v>126</v>
      </c>
      <c r="K214" s="56">
        <v>111</v>
      </c>
      <c r="L214" s="400">
        <v>0</v>
      </c>
      <c r="M214" s="444">
        <v>0</v>
      </c>
      <c r="N214" s="444">
        <v>0</v>
      </c>
      <c r="O214" s="444">
        <v>0</v>
      </c>
    </row>
    <row r="215" spans="1:15" x14ac:dyDescent="0.25">
      <c r="A215" s="415"/>
      <c r="B215" s="394"/>
      <c r="C215" s="415"/>
      <c r="D215" s="394"/>
      <c r="E215" s="395"/>
      <c r="F215" s="396"/>
      <c r="G215" s="387"/>
      <c r="H215" s="388"/>
      <c r="I215" s="388"/>
      <c r="J215" s="388"/>
      <c r="K215" s="56">
        <v>112</v>
      </c>
      <c r="L215" s="401"/>
      <c r="M215" s="445"/>
      <c r="N215" s="445"/>
      <c r="O215" s="445"/>
    </row>
    <row r="216" spans="1:15" x14ac:dyDescent="0.25">
      <c r="A216" s="415"/>
      <c r="B216" s="394"/>
      <c r="C216" s="415"/>
      <c r="D216" s="394"/>
      <c r="E216" s="395"/>
      <c r="F216" s="396"/>
      <c r="G216" s="387"/>
      <c r="H216" s="388"/>
      <c r="I216" s="388"/>
      <c r="J216" s="388"/>
      <c r="K216" s="56">
        <v>119</v>
      </c>
      <c r="L216" s="401"/>
      <c r="M216" s="445"/>
      <c r="N216" s="445"/>
      <c r="O216" s="445"/>
    </row>
    <row r="217" spans="1:15" x14ac:dyDescent="0.25">
      <c r="A217" s="415"/>
      <c r="B217" s="394"/>
      <c r="C217" s="415"/>
      <c r="D217" s="394"/>
      <c r="E217" s="395"/>
      <c r="F217" s="396"/>
      <c r="G217" s="387"/>
      <c r="H217" s="388"/>
      <c r="I217" s="388"/>
      <c r="J217" s="388"/>
      <c r="K217" s="56">
        <v>242</v>
      </c>
      <c r="L217" s="401"/>
      <c r="M217" s="445"/>
      <c r="N217" s="445"/>
      <c r="O217" s="445"/>
    </row>
    <row r="218" spans="1:15" x14ac:dyDescent="0.25">
      <c r="A218" s="415"/>
      <c r="B218" s="394"/>
      <c r="C218" s="415"/>
      <c r="D218" s="394"/>
      <c r="E218" s="395"/>
      <c r="F218" s="396"/>
      <c r="G218" s="387"/>
      <c r="H218" s="388"/>
      <c r="I218" s="388"/>
      <c r="J218" s="388"/>
      <c r="K218" s="56">
        <v>244</v>
      </c>
      <c r="L218" s="402"/>
      <c r="M218" s="443"/>
      <c r="N218" s="443"/>
      <c r="O218" s="443"/>
    </row>
    <row r="219" spans="1:15" x14ac:dyDescent="0.25">
      <c r="A219" s="415"/>
      <c r="B219" s="394"/>
      <c r="C219" s="415"/>
      <c r="D219" s="394"/>
      <c r="E219" s="395"/>
      <c r="F219" s="396"/>
      <c r="G219" s="371">
        <v>211</v>
      </c>
      <c r="H219" s="383" t="s">
        <v>31</v>
      </c>
      <c r="I219" s="383" t="s">
        <v>29</v>
      </c>
      <c r="J219" s="383" t="s">
        <v>215</v>
      </c>
      <c r="K219" s="66">
        <v>852</v>
      </c>
      <c r="L219" s="67">
        <v>0</v>
      </c>
      <c r="M219" s="67">
        <v>0</v>
      </c>
      <c r="N219" s="67">
        <v>0</v>
      </c>
      <c r="O219" s="67">
        <v>0</v>
      </c>
    </row>
    <row r="220" spans="1:15" x14ac:dyDescent="0.25">
      <c r="A220" s="415"/>
      <c r="B220" s="394"/>
      <c r="C220" s="415"/>
      <c r="D220" s="394"/>
      <c r="E220" s="395"/>
      <c r="F220" s="396"/>
      <c r="G220" s="372"/>
      <c r="H220" s="384"/>
      <c r="I220" s="384"/>
      <c r="J220" s="384"/>
      <c r="K220" s="56">
        <v>853</v>
      </c>
      <c r="L220" s="59">
        <v>0</v>
      </c>
      <c r="M220" s="59">
        <v>0</v>
      </c>
      <c r="N220" s="59">
        <v>0</v>
      </c>
      <c r="O220" s="59">
        <v>0</v>
      </c>
    </row>
    <row r="221" spans="1:15" ht="43.5" customHeight="1" x14ac:dyDescent="0.25">
      <c r="A221" s="13" t="s">
        <v>27</v>
      </c>
      <c r="B221" s="14">
        <v>2</v>
      </c>
      <c r="C221" s="13" t="s">
        <v>124</v>
      </c>
      <c r="D221" s="14"/>
      <c r="E221" s="105" t="s">
        <v>125</v>
      </c>
      <c r="F221" s="91" t="s">
        <v>385</v>
      </c>
      <c r="G221" s="93">
        <v>211</v>
      </c>
      <c r="H221" s="92" t="s">
        <v>31</v>
      </c>
      <c r="I221" s="92" t="s">
        <v>28</v>
      </c>
      <c r="J221" s="92" t="s">
        <v>271</v>
      </c>
      <c r="K221" s="93"/>
      <c r="L221" s="107">
        <v>3264.2</v>
      </c>
      <c r="M221" s="107">
        <v>4063.09</v>
      </c>
      <c r="N221" s="107">
        <v>4063.09</v>
      </c>
      <c r="O221" s="98">
        <f>ROUND(N221/M221*100,0)</f>
        <v>100</v>
      </c>
    </row>
    <row r="222" spans="1:15" ht="49.15" customHeight="1" x14ac:dyDescent="0.25">
      <c r="A222" s="286"/>
      <c r="B222" s="285">
        <v>2</v>
      </c>
      <c r="C222" s="286" t="s">
        <v>124</v>
      </c>
      <c r="D222" s="285"/>
      <c r="E222" s="306" t="s">
        <v>399</v>
      </c>
      <c r="F222" s="303"/>
      <c r="G222" s="304">
        <v>211</v>
      </c>
      <c r="H222" s="305" t="s">
        <v>31</v>
      </c>
      <c r="I222" s="305" t="s">
        <v>28</v>
      </c>
      <c r="J222" s="300" t="s">
        <v>405</v>
      </c>
      <c r="K222" s="299">
        <v>611</v>
      </c>
      <c r="L222" s="234">
        <v>0</v>
      </c>
      <c r="M222" s="234">
        <v>4.5</v>
      </c>
      <c r="N222" s="234">
        <v>4.5</v>
      </c>
      <c r="O222" s="298">
        <v>100</v>
      </c>
    </row>
    <row r="223" spans="1:15" ht="43.5" customHeight="1" x14ac:dyDescent="0.25">
      <c r="A223" s="330" t="s">
        <v>27</v>
      </c>
      <c r="B223" s="330" t="s">
        <v>299</v>
      </c>
      <c r="C223" s="330" t="s">
        <v>124</v>
      </c>
      <c r="D223" s="330" t="s">
        <v>300</v>
      </c>
      <c r="E223" s="456" t="s">
        <v>125</v>
      </c>
      <c r="F223" s="430" t="s">
        <v>385</v>
      </c>
      <c r="G223" s="371">
        <v>211</v>
      </c>
      <c r="H223" s="383" t="s">
        <v>31</v>
      </c>
      <c r="I223" s="383" t="s">
        <v>28</v>
      </c>
      <c r="J223" s="281" t="s">
        <v>127</v>
      </c>
      <c r="K223" s="282">
        <v>611</v>
      </c>
      <c r="L223" s="283">
        <v>3264.2</v>
      </c>
      <c r="M223" s="283">
        <v>4058.59</v>
      </c>
      <c r="N223" s="283">
        <v>4058.59</v>
      </c>
      <c r="O223" s="283">
        <f>ROUND(N223/M223*100,0)</f>
        <v>100</v>
      </c>
    </row>
    <row r="224" spans="1:15" ht="43.5" customHeight="1" x14ac:dyDescent="0.25">
      <c r="A224" s="327"/>
      <c r="B224" s="327"/>
      <c r="C224" s="327"/>
      <c r="D224" s="327"/>
      <c r="E224" s="457"/>
      <c r="F224" s="405"/>
      <c r="G224" s="327"/>
      <c r="H224" s="327"/>
      <c r="I224" s="327"/>
      <c r="J224" s="87" t="s">
        <v>301</v>
      </c>
      <c r="K224" s="96">
        <v>611</v>
      </c>
      <c r="L224" s="98">
        <v>0</v>
      </c>
      <c r="M224" s="98">
        <v>0</v>
      </c>
      <c r="N224" s="98">
        <v>0</v>
      </c>
      <c r="O224" s="98">
        <v>0</v>
      </c>
    </row>
    <row r="225" spans="1:15" ht="28.5" customHeight="1" x14ac:dyDescent="0.25">
      <c r="A225" s="330" t="s">
        <v>27</v>
      </c>
      <c r="B225" s="326">
        <v>2</v>
      </c>
      <c r="C225" s="330" t="s">
        <v>124</v>
      </c>
      <c r="D225" s="326">
        <v>3</v>
      </c>
      <c r="E225" s="389" t="s">
        <v>143</v>
      </c>
      <c r="F225" s="382" t="s">
        <v>385</v>
      </c>
      <c r="G225" s="371">
        <v>211</v>
      </c>
      <c r="H225" s="383" t="s">
        <v>16</v>
      </c>
      <c r="I225" s="383" t="s">
        <v>17</v>
      </c>
      <c r="J225" s="383" t="s">
        <v>218</v>
      </c>
      <c r="K225" s="20">
        <v>611</v>
      </c>
      <c r="L225" s="59">
        <v>0</v>
      </c>
      <c r="M225" s="59">
        <v>0</v>
      </c>
      <c r="N225" s="59">
        <v>0</v>
      </c>
      <c r="O225" s="98">
        <v>0</v>
      </c>
    </row>
    <row r="226" spans="1:15" ht="48.75" customHeight="1" x14ac:dyDescent="0.25">
      <c r="A226" s="335"/>
      <c r="B226" s="336"/>
      <c r="C226" s="335"/>
      <c r="D226" s="336"/>
      <c r="E226" s="390"/>
      <c r="F226" s="370"/>
      <c r="G226" s="372"/>
      <c r="H226" s="384"/>
      <c r="I226" s="384"/>
      <c r="J226" s="384"/>
      <c r="K226" s="20">
        <v>612</v>
      </c>
      <c r="L226" s="59">
        <v>0</v>
      </c>
      <c r="M226" s="59">
        <v>0</v>
      </c>
      <c r="N226" s="59">
        <v>0</v>
      </c>
      <c r="O226" s="98">
        <v>0</v>
      </c>
    </row>
    <row r="227" spans="1:15" ht="48.75" customHeight="1" x14ac:dyDescent="0.25">
      <c r="A227" s="182" t="s">
        <v>27</v>
      </c>
      <c r="B227" s="183">
        <v>2</v>
      </c>
      <c r="C227" s="182" t="s">
        <v>124</v>
      </c>
      <c r="D227" s="183">
        <v>4</v>
      </c>
      <c r="E227" s="188" t="s">
        <v>361</v>
      </c>
      <c r="F227" s="4" t="s">
        <v>385</v>
      </c>
      <c r="G227" s="193">
        <v>211</v>
      </c>
      <c r="H227" s="192" t="s">
        <v>31</v>
      </c>
      <c r="I227" s="192" t="s">
        <v>28</v>
      </c>
      <c r="J227" s="192" t="s">
        <v>362</v>
      </c>
      <c r="K227" s="193">
        <v>612</v>
      </c>
      <c r="L227" s="191">
        <v>0</v>
      </c>
      <c r="M227" s="191">
        <v>0</v>
      </c>
      <c r="N227" s="191">
        <v>0</v>
      </c>
      <c r="O227" s="191">
        <v>0</v>
      </c>
    </row>
    <row r="228" spans="1:15" ht="78.75" x14ac:dyDescent="0.25">
      <c r="A228" s="13" t="s">
        <v>27</v>
      </c>
      <c r="B228" s="14">
        <v>2</v>
      </c>
      <c r="C228" s="13" t="s">
        <v>88</v>
      </c>
      <c r="D228" s="14"/>
      <c r="E228" s="105" t="s">
        <v>128</v>
      </c>
      <c r="F228" s="77" t="s">
        <v>385</v>
      </c>
      <c r="G228" s="82">
        <v>211</v>
      </c>
      <c r="H228" s="81" t="s">
        <v>31</v>
      </c>
      <c r="I228" s="81" t="s">
        <v>28</v>
      </c>
      <c r="J228" s="81" t="s">
        <v>272</v>
      </c>
      <c r="K228" s="82"/>
      <c r="L228" s="8">
        <v>129.9</v>
      </c>
      <c r="M228" s="8">
        <v>170.9</v>
      </c>
      <c r="N228" s="8">
        <v>105.02</v>
      </c>
      <c r="O228" s="8">
        <f>ROUND(N228/M228*100,1)</f>
        <v>61.5</v>
      </c>
    </row>
    <row r="229" spans="1:15" ht="63" customHeight="1" x14ac:dyDescent="0.25">
      <c r="A229" s="330" t="s">
        <v>27</v>
      </c>
      <c r="B229" s="326">
        <v>2</v>
      </c>
      <c r="C229" s="330" t="s">
        <v>88</v>
      </c>
      <c r="D229" s="326"/>
      <c r="E229" s="328" t="s">
        <v>128</v>
      </c>
      <c r="F229" s="382" t="s">
        <v>385</v>
      </c>
      <c r="G229" s="371">
        <v>211</v>
      </c>
      <c r="H229" s="383" t="s">
        <v>31</v>
      </c>
      <c r="I229" s="383" t="s">
        <v>28</v>
      </c>
      <c r="J229" s="383" t="s">
        <v>129</v>
      </c>
      <c r="K229" s="66">
        <v>321</v>
      </c>
      <c r="L229" s="67">
        <v>23.2</v>
      </c>
      <c r="M229" s="67">
        <v>29.2</v>
      </c>
      <c r="N229" s="67">
        <v>13.55</v>
      </c>
      <c r="O229" s="191">
        <f>ROUND(N229/M229*100,1)</f>
        <v>46.4</v>
      </c>
    </row>
    <row r="230" spans="1:15" ht="15.75" customHeight="1" x14ac:dyDescent="0.25">
      <c r="A230" s="335"/>
      <c r="B230" s="336"/>
      <c r="C230" s="335"/>
      <c r="D230" s="336"/>
      <c r="E230" s="329"/>
      <c r="F230" s="370"/>
      <c r="G230" s="372"/>
      <c r="H230" s="384"/>
      <c r="I230" s="384"/>
      <c r="J230" s="384"/>
      <c r="K230" s="146">
        <v>112</v>
      </c>
      <c r="L230" s="147">
        <v>106.7</v>
      </c>
      <c r="M230" s="147">
        <v>141.69999999999999</v>
      </c>
      <c r="N230" s="147">
        <v>91.47</v>
      </c>
      <c r="O230" s="191">
        <f>ROUND(N230/M230*100,1)</f>
        <v>64.599999999999994</v>
      </c>
    </row>
    <row r="231" spans="1:15" ht="40.5" customHeight="1" x14ac:dyDescent="0.25">
      <c r="A231" s="13" t="s">
        <v>27</v>
      </c>
      <c r="B231" s="14">
        <v>2</v>
      </c>
      <c r="C231" s="13" t="s">
        <v>130</v>
      </c>
      <c r="D231" s="14"/>
      <c r="E231" s="105" t="s">
        <v>131</v>
      </c>
      <c r="F231" s="77" t="s">
        <v>385</v>
      </c>
      <c r="G231" s="82">
        <v>211</v>
      </c>
      <c r="H231" s="81" t="s">
        <v>31</v>
      </c>
      <c r="I231" s="81" t="s">
        <v>28</v>
      </c>
      <c r="J231" s="81" t="s">
        <v>132</v>
      </c>
      <c r="K231" s="82"/>
      <c r="L231" s="8">
        <v>765.1</v>
      </c>
      <c r="M231" s="8">
        <v>731.78</v>
      </c>
      <c r="N231" s="8">
        <v>731.61</v>
      </c>
      <c r="O231" s="8">
        <f>ROUND(N231/M231*100,0)</f>
        <v>100</v>
      </c>
    </row>
    <row r="232" spans="1:15" ht="47.25" customHeight="1" x14ac:dyDescent="0.25">
      <c r="A232" s="53" t="s">
        <v>27</v>
      </c>
      <c r="B232" s="60">
        <v>2</v>
      </c>
      <c r="C232" s="53" t="s">
        <v>130</v>
      </c>
      <c r="D232" s="60">
        <v>1</v>
      </c>
      <c r="E232" s="54" t="s">
        <v>133</v>
      </c>
      <c r="F232" s="55" t="s">
        <v>385</v>
      </c>
      <c r="G232" s="56">
        <v>211</v>
      </c>
      <c r="H232" s="57" t="s">
        <v>31</v>
      </c>
      <c r="I232" s="57" t="s">
        <v>28</v>
      </c>
      <c r="J232" s="151" t="s">
        <v>326</v>
      </c>
      <c r="K232" s="56">
        <v>611</v>
      </c>
      <c r="L232" s="59">
        <v>392.4</v>
      </c>
      <c r="M232" s="59">
        <v>398.69</v>
      </c>
      <c r="N232" s="59">
        <v>398.55</v>
      </c>
      <c r="O232" s="59">
        <v>99.96</v>
      </c>
    </row>
    <row r="233" spans="1:15" ht="17.25" customHeight="1" x14ac:dyDescent="0.25">
      <c r="A233" s="330" t="s">
        <v>27</v>
      </c>
      <c r="B233" s="326">
        <v>2</v>
      </c>
      <c r="C233" s="330" t="s">
        <v>130</v>
      </c>
      <c r="D233" s="326">
        <v>2</v>
      </c>
      <c r="E233" s="328" t="s">
        <v>219</v>
      </c>
      <c r="F233" s="382" t="s">
        <v>385</v>
      </c>
      <c r="G233" s="56">
        <v>211</v>
      </c>
      <c r="H233" s="57" t="s">
        <v>31</v>
      </c>
      <c r="I233" s="57" t="s">
        <v>28</v>
      </c>
      <c r="J233" s="148" t="s">
        <v>324</v>
      </c>
      <c r="K233" s="68">
        <v>611</v>
      </c>
      <c r="L233" s="59">
        <v>365.3</v>
      </c>
      <c r="M233" s="59">
        <v>325.69</v>
      </c>
      <c r="N233" s="59">
        <v>325.69</v>
      </c>
      <c r="O233" s="59">
        <f>ROUND(N233/M233*100,0)</f>
        <v>100</v>
      </c>
    </row>
    <row r="234" spans="1:15" ht="34.5" customHeight="1" x14ac:dyDescent="0.25">
      <c r="A234" s="335"/>
      <c r="B234" s="336"/>
      <c r="C234" s="335"/>
      <c r="D234" s="336"/>
      <c r="E234" s="329"/>
      <c r="F234" s="370"/>
      <c r="G234" s="11">
        <v>211</v>
      </c>
      <c r="H234" s="12" t="s">
        <v>31</v>
      </c>
      <c r="I234" s="12" t="s">
        <v>28</v>
      </c>
      <c r="J234" s="148" t="s">
        <v>325</v>
      </c>
      <c r="K234" s="68">
        <v>611</v>
      </c>
      <c r="L234" s="17">
        <v>7.4</v>
      </c>
      <c r="M234" s="17">
        <v>7.4</v>
      </c>
      <c r="N234" s="17">
        <v>7.36</v>
      </c>
      <c r="O234" s="191">
        <f>ROUND(N234/M234*100,0)</f>
        <v>99</v>
      </c>
    </row>
    <row r="235" spans="1:15" ht="31.5" x14ac:dyDescent="0.25">
      <c r="A235" s="64" t="s">
        <v>27</v>
      </c>
      <c r="B235" s="65">
        <v>2</v>
      </c>
      <c r="C235" s="64" t="s">
        <v>220</v>
      </c>
      <c r="D235" s="65"/>
      <c r="E235" s="105" t="s">
        <v>221</v>
      </c>
      <c r="F235" s="77" t="s">
        <v>385</v>
      </c>
      <c r="G235" s="82">
        <v>211</v>
      </c>
      <c r="H235" s="81" t="s">
        <v>31</v>
      </c>
      <c r="I235" s="81" t="s">
        <v>28</v>
      </c>
      <c r="J235" s="106" t="s">
        <v>273</v>
      </c>
      <c r="K235" s="82"/>
      <c r="L235" s="8">
        <v>1727.2</v>
      </c>
      <c r="M235" s="8">
        <v>1499.56</v>
      </c>
      <c r="N235" s="8">
        <v>1248.8599999999999</v>
      </c>
      <c r="O235" s="8">
        <f>ROUND(N235/M235*100,0)</f>
        <v>83</v>
      </c>
    </row>
    <row r="236" spans="1:15" ht="52.5" customHeight="1" x14ac:dyDescent="0.25">
      <c r="A236" s="330" t="s">
        <v>27</v>
      </c>
      <c r="B236" s="326">
        <v>2</v>
      </c>
      <c r="C236" s="330" t="s">
        <v>220</v>
      </c>
      <c r="D236" s="326"/>
      <c r="E236" s="328" t="s">
        <v>221</v>
      </c>
      <c r="F236" s="382" t="s">
        <v>385</v>
      </c>
      <c r="G236" s="156">
        <v>211</v>
      </c>
      <c r="H236" s="155" t="s">
        <v>31</v>
      </c>
      <c r="I236" s="155" t="s">
        <v>28</v>
      </c>
      <c r="J236" s="192" t="s">
        <v>222</v>
      </c>
      <c r="K236" s="156">
        <v>611</v>
      </c>
      <c r="L236" s="157">
        <v>1727.2</v>
      </c>
      <c r="M236" s="157">
        <v>1499.56</v>
      </c>
      <c r="N236" s="157">
        <v>1248.8599999999999</v>
      </c>
      <c r="O236" s="157">
        <f>ROUND(N236/M236*100,0)</f>
        <v>83</v>
      </c>
    </row>
    <row r="237" spans="1:15" ht="28.5" customHeight="1" x14ac:dyDescent="0.25">
      <c r="A237" s="335"/>
      <c r="B237" s="336"/>
      <c r="C237" s="335"/>
      <c r="D237" s="336"/>
      <c r="E237" s="329"/>
      <c r="F237" s="370"/>
      <c r="G237" s="179">
        <v>211</v>
      </c>
      <c r="H237" s="175" t="s">
        <v>31</v>
      </c>
      <c r="I237" s="175" t="s">
        <v>28</v>
      </c>
      <c r="J237" s="185" t="s">
        <v>363</v>
      </c>
      <c r="K237" s="179">
        <v>611</v>
      </c>
      <c r="L237" s="181">
        <v>0</v>
      </c>
      <c r="M237" s="181">
        <v>0</v>
      </c>
      <c r="N237" s="181">
        <v>0</v>
      </c>
      <c r="O237" s="181">
        <v>0</v>
      </c>
    </row>
    <row r="238" spans="1:15" ht="31.5" x14ac:dyDescent="0.25">
      <c r="A238" s="219" t="s">
        <v>27</v>
      </c>
      <c r="B238" s="220">
        <v>2</v>
      </c>
      <c r="C238" s="220">
        <v>26</v>
      </c>
      <c r="D238" s="220"/>
      <c r="E238" s="221" t="s">
        <v>341</v>
      </c>
      <c r="F238" s="222" t="s">
        <v>385</v>
      </c>
      <c r="G238" s="205">
        <v>211</v>
      </c>
      <c r="H238" s="213" t="s">
        <v>31</v>
      </c>
      <c r="I238" s="213" t="s">
        <v>28</v>
      </c>
      <c r="J238" s="203" t="s">
        <v>344</v>
      </c>
      <c r="K238" s="205"/>
      <c r="L238" s="7">
        <v>0</v>
      </c>
      <c r="M238" s="7">
        <v>0</v>
      </c>
      <c r="N238" s="7">
        <v>0</v>
      </c>
      <c r="O238" s="215">
        <v>0</v>
      </c>
    </row>
    <row r="239" spans="1:15" ht="47.25" x14ac:dyDescent="0.25">
      <c r="A239" s="219" t="s">
        <v>27</v>
      </c>
      <c r="B239" s="208">
        <v>2</v>
      </c>
      <c r="C239" s="208">
        <v>26</v>
      </c>
      <c r="D239" s="208">
        <v>2</v>
      </c>
      <c r="E239" s="223" t="s">
        <v>342</v>
      </c>
      <c r="F239" s="222" t="s">
        <v>385</v>
      </c>
      <c r="G239" s="220">
        <v>211</v>
      </c>
      <c r="H239" s="213" t="s">
        <v>31</v>
      </c>
      <c r="I239" s="213" t="s">
        <v>28</v>
      </c>
      <c r="J239" s="220" t="s">
        <v>343</v>
      </c>
      <c r="K239" s="220">
        <v>612</v>
      </c>
      <c r="L239" s="9">
        <v>0</v>
      </c>
      <c r="M239" s="9">
        <v>0</v>
      </c>
      <c r="N239" s="9">
        <v>0</v>
      </c>
      <c r="O239" s="215">
        <v>0</v>
      </c>
    </row>
    <row r="240" spans="1:15" ht="31.5" x14ac:dyDescent="0.25">
      <c r="A240" s="219" t="s">
        <v>27</v>
      </c>
      <c r="B240" s="220">
        <v>2</v>
      </c>
      <c r="C240" s="220" t="s">
        <v>345</v>
      </c>
      <c r="D240" s="220"/>
      <c r="E240" s="221" t="s">
        <v>341</v>
      </c>
      <c r="F240" s="222" t="s">
        <v>385</v>
      </c>
      <c r="G240" s="205">
        <v>211</v>
      </c>
      <c r="H240" s="213" t="s">
        <v>31</v>
      </c>
      <c r="I240" s="213" t="s">
        <v>29</v>
      </c>
      <c r="J240" s="224" t="s">
        <v>347</v>
      </c>
      <c r="K240" s="205"/>
      <c r="L240" s="7">
        <v>0</v>
      </c>
      <c r="M240" s="7">
        <v>0</v>
      </c>
      <c r="N240" s="7">
        <v>0</v>
      </c>
      <c r="O240" s="215">
        <v>0</v>
      </c>
    </row>
    <row r="241" spans="1:15" ht="94.5" x14ac:dyDescent="0.25">
      <c r="A241" s="207" t="s">
        <v>27</v>
      </c>
      <c r="B241" s="208">
        <v>2</v>
      </c>
      <c r="C241" s="208" t="s">
        <v>345</v>
      </c>
      <c r="D241" s="208">
        <v>2</v>
      </c>
      <c r="E241" s="223" t="s">
        <v>346</v>
      </c>
      <c r="F241" s="222" t="s">
        <v>385</v>
      </c>
      <c r="G241" s="220">
        <v>211</v>
      </c>
      <c r="H241" s="202" t="s">
        <v>31</v>
      </c>
      <c r="I241" s="202" t="s">
        <v>29</v>
      </c>
      <c r="J241" s="220" t="s">
        <v>348</v>
      </c>
      <c r="K241" s="220">
        <v>612</v>
      </c>
      <c r="L241" s="9">
        <v>0</v>
      </c>
      <c r="M241" s="9">
        <v>0</v>
      </c>
      <c r="N241" s="9">
        <v>0</v>
      </c>
      <c r="O241" s="9">
        <v>0</v>
      </c>
    </row>
    <row r="242" spans="1:15" ht="36" customHeight="1" x14ac:dyDescent="0.25">
      <c r="A242" s="364" t="s">
        <v>27</v>
      </c>
      <c r="B242" s="366">
        <v>4</v>
      </c>
      <c r="C242" s="364"/>
      <c r="D242" s="366"/>
      <c r="E242" s="412" t="s">
        <v>25</v>
      </c>
      <c r="F242" s="414" t="s">
        <v>385</v>
      </c>
      <c r="G242" s="407">
        <v>211</v>
      </c>
      <c r="H242" s="386" t="s">
        <v>31</v>
      </c>
      <c r="I242" s="386" t="s">
        <v>28</v>
      </c>
      <c r="J242" s="386" t="s">
        <v>134</v>
      </c>
      <c r="K242" s="407"/>
      <c r="L242" s="391">
        <v>0</v>
      </c>
      <c r="M242" s="391">
        <v>0</v>
      </c>
      <c r="N242" s="391">
        <v>0</v>
      </c>
      <c r="O242" s="391">
        <v>0</v>
      </c>
    </row>
    <row r="243" spans="1:15" x14ac:dyDescent="0.25">
      <c r="A243" s="410"/>
      <c r="B243" s="411"/>
      <c r="C243" s="410"/>
      <c r="D243" s="411"/>
      <c r="E243" s="413"/>
      <c r="F243" s="396"/>
      <c r="G243" s="408"/>
      <c r="H243" s="409"/>
      <c r="I243" s="409"/>
      <c r="J243" s="409"/>
      <c r="K243" s="408"/>
      <c r="L243" s="392"/>
      <c r="M243" s="392"/>
      <c r="N243" s="392"/>
      <c r="O243" s="392" t="e">
        <f>ROUND(N243/M243*100,0)</f>
        <v>#DIV/0!</v>
      </c>
    </row>
    <row r="244" spans="1:15" x14ac:dyDescent="0.25">
      <c r="A244" s="410"/>
      <c r="B244" s="411"/>
      <c r="C244" s="410"/>
      <c r="D244" s="411"/>
      <c r="E244" s="413"/>
      <c r="F244" s="396"/>
      <c r="G244" s="408"/>
      <c r="H244" s="409"/>
      <c r="I244" s="409"/>
      <c r="J244" s="409"/>
      <c r="K244" s="408"/>
      <c r="L244" s="392"/>
      <c r="M244" s="392"/>
      <c r="N244" s="392"/>
      <c r="O244" s="392" t="e">
        <f>ROUND(N244/M244*100,0)</f>
        <v>#DIV/0!</v>
      </c>
    </row>
    <row r="245" spans="1:15" ht="60" customHeight="1" x14ac:dyDescent="0.25">
      <c r="A245" s="330" t="s">
        <v>27</v>
      </c>
      <c r="B245" s="326">
        <v>4</v>
      </c>
      <c r="C245" s="330" t="s">
        <v>28</v>
      </c>
      <c r="D245" s="326">
        <v>1</v>
      </c>
      <c r="E245" s="454" t="s">
        <v>26</v>
      </c>
      <c r="F245" s="382" t="s">
        <v>385</v>
      </c>
      <c r="G245" s="371">
        <v>211</v>
      </c>
      <c r="H245" s="383" t="s">
        <v>31</v>
      </c>
      <c r="I245" s="383" t="s">
        <v>28</v>
      </c>
      <c r="J245" s="57" t="s">
        <v>223</v>
      </c>
      <c r="K245" s="11">
        <v>611</v>
      </c>
      <c r="L245" s="17">
        <v>0</v>
      </c>
      <c r="M245" s="59">
        <v>0</v>
      </c>
      <c r="N245" s="59">
        <v>0</v>
      </c>
      <c r="O245" s="142">
        <v>0</v>
      </c>
    </row>
    <row r="246" spans="1:15" ht="60" customHeight="1" x14ac:dyDescent="0.25">
      <c r="A246" s="335"/>
      <c r="B246" s="336"/>
      <c r="C246" s="335"/>
      <c r="D246" s="336"/>
      <c r="E246" s="455"/>
      <c r="F246" s="370"/>
      <c r="G246" s="372"/>
      <c r="H246" s="384"/>
      <c r="I246" s="384"/>
      <c r="J246" s="144" t="s">
        <v>327</v>
      </c>
      <c r="K246" s="145">
        <v>611</v>
      </c>
      <c r="L246" s="143">
        <v>0</v>
      </c>
      <c r="M246" s="143">
        <v>0</v>
      </c>
      <c r="N246" s="143">
        <v>0</v>
      </c>
      <c r="O246" s="143">
        <v>0</v>
      </c>
    </row>
    <row r="247" spans="1:15" ht="60" customHeight="1" x14ac:dyDescent="0.25">
      <c r="A247" s="53" t="s">
        <v>27</v>
      </c>
      <c r="B247" s="60">
        <v>4</v>
      </c>
      <c r="C247" s="53" t="s">
        <v>28</v>
      </c>
      <c r="D247" s="60">
        <v>2</v>
      </c>
      <c r="E247" s="22" t="s">
        <v>26</v>
      </c>
      <c r="F247" s="55" t="s">
        <v>385</v>
      </c>
      <c r="G247" s="56">
        <v>211</v>
      </c>
      <c r="H247" s="57" t="s">
        <v>31</v>
      </c>
      <c r="I247" s="57" t="s">
        <v>28</v>
      </c>
      <c r="J247" s="57" t="s">
        <v>274</v>
      </c>
      <c r="K247" s="56">
        <v>611</v>
      </c>
      <c r="L247" s="59">
        <v>0</v>
      </c>
      <c r="M247" s="59">
        <v>0</v>
      </c>
      <c r="N247" s="59">
        <v>0</v>
      </c>
      <c r="O247" s="152">
        <v>0</v>
      </c>
    </row>
    <row r="248" spans="1:15" ht="28.5" hidden="1" customHeight="1" x14ac:dyDescent="0.3">
      <c r="A248" s="330" t="s">
        <v>27</v>
      </c>
      <c r="B248" s="326">
        <v>4</v>
      </c>
      <c r="C248" s="330" t="s">
        <v>28</v>
      </c>
      <c r="D248" s="326">
        <v>2</v>
      </c>
      <c r="E248" s="389" t="s">
        <v>192</v>
      </c>
      <c r="F248" s="382" t="s">
        <v>385</v>
      </c>
      <c r="G248" s="371">
        <v>211</v>
      </c>
      <c r="H248" s="383" t="s">
        <v>16</v>
      </c>
      <c r="I248" s="383" t="s">
        <v>17</v>
      </c>
      <c r="J248" s="383" t="s">
        <v>193</v>
      </c>
      <c r="K248" s="20">
        <v>611</v>
      </c>
      <c r="L248" s="59">
        <v>0</v>
      </c>
      <c r="M248" s="59">
        <v>0</v>
      </c>
      <c r="N248" s="59">
        <v>0</v>
      </c>
      <c r="O248" s="59">
        <v>0</v>
      </c>
    </row>
    <row r="249" spans="1:15" ht="48.75" hidden="1" customHeight="1" x14ac:dyDescent="0.3">
      <c r="A249" s="335"/>
      <c r="B249" s="336"/>
      <c r="C249" s="335"/>
      <c r="D249" s="336"/>
      <c r="E249" s="390"/>
      <c r="F249" s="370"/>
      <c r="G249" s="372"/>
      <c r="H249" s="384"/>
      <c r="I249" s="384"/>
      <c r="J249" s="384"/>
      <c r="K249" s="20">
        <v>612</v>
      </c>
      <c r="L249" s="59">
        <v>0</v>
      </c>
      <c r="M249" s="59">
        <v>0</v>
      </c>
      <c r="N249" s="59">
        <v>0</v>
      </c>
      <c r="O249" s="59">
        <v>0</v>
      </c>
    </row>
  </sheetData>
  <mergeCells count="534">
    <mergeCell ref="H68:H69"/>
    <mergeCell ref="H160:H161"/>
    <mergeCell ref="A153:A154"/>
    <mergeCell ref="B153:B154"/>
    <mergeCell ref="C153:C154"/>
    <mergeCell ref="D153:D154"/>
    <mergeCell ref="E153:E154"/>
    <mergeCell ref="A196:A197"/>
    <mergeCell ref="B196:B197"/>
    <mergeCell ref="C196:C197"/>
    <mergeCell ref="D196:D197"/>
    <mergeCell ref="E196:E197"/>
    <mergeCell ref="F196:F197"/>
    <mergeCell ref="F184:F185"/>
    <mergeCell ref="G184:G185"/>
    <mergeCell ref="H184:H185"/>
    <mergeCell ref="F153:F154"/>
    <mergeCell ref="G153:G154"/>
    <mergeCell ref="H153:H154"/>
    <mergeCell ref="A156:A157"/>
    <mergeCell ref="B156:B157"/>
    <mergeCell ref="C156:C157"/>
    <mergeCell ref="D156:D157"/>
    <mergeCell ref="A236:A237"/>
    <mergeCell ref="B236:B237"/>
    <mergeCell ref="C236:C237"/>
    <mergeCell ref="D236:D237"/>
    <mergeCell ref="E236:E237"/>
    <mergeCell ref="F236:F237"/>
    <mergeCell ref="E184:E185"/>
    <mergeCell ref="A68:A69"/>
    <mergeCell ref="B68:B69"/>
    <mergeCell ref="C68:C69"/>
    <mergeCell ref="D68:D69"/>
    <mergeCell ref="E68:E69"/>
    <mergeCell ref="F68:F69"/>
    <mergeCell ref="A202:A203"/>
    <mergeCell ref="B202:B203"/>
    <mergeCell ref="C202:C203"/>
    <mergeCell ref="D202:D203"/>
    <mergeCell ref="E202:E203"/>
    <mergeCell ref="F202:F203"/>
    <mergeCell ref="A200:A201"/>
    <mergeCell ref="B200:B201"/>
    <mergeCell ref="C200:C201"/>
    <mergeCell ref="D200:D201"/>
    <mergeCell ref="E200:E201"/>
    <mergeCell ref="K194:K195"/>
    <mergeCell ref="I194:I195"/>
    <mergeCell ref="A77:A78"/>
    <mergeCell ref="B77:B78"/>
    <mergeCell ref="C77:C78"/>
    <mergeCell ref="D77:D78"/>
    <mergeCell ref="E77:E78"/>
    <mergeCell ref="F77:F78"/>
    <mergeCell ref="G77:G78"/>
    <mergeCell ref="H77:H78"/>
    <mergeCell ref="A194:A195"/>
    <mergeCell ref="B194:B195"/>
    <mergeCell ref="C194:C195"/>
    <mergeCell ref="D194:D195"/>
    <mergeCell ref="E194:E195"/>
    <mergeCell ref="G194:G195"/>
    <mergeCell ref="H194:H195"/>
    <mergeCell ref="F194:F195"/>
    <mergeCell ref="J184:J185"/>
    <mergeCell ref="A184:A185"/>
    <mergeCell ref="B184:B185"/>
    <mergeCell ref="C184:C185"/>
    <mergeCell ref="D184:D185"/>
    <mergeCell ref="I184:I185"/>
    <mergeCell ref="A223:A224"/>
    <mergeCell ref="B223:B224"/>
    <mergeCell ref="C223:C224"/>
    <mergeCell ref="D223:D224"/>
    <mergeCell ref="E223:E224"/>
    <mergeCell ref="F223:F224"/>
    <mergeCell ref="G223:G224"/>
    <mergeCell ref="H223:H224"/>
    <mergeCell ref="I223:I224"/>
    <mergeCell ref="F200:F201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I245:I246"/>
    <mergeCell ref="I160:I161"/>
    <mergeCell ref="J160:J161"/>
    <mergeCell ref="A160:A166"/>
    <mergeCell ref="B160:B166"/>
    <mergeCell ref="C160:C166"/>
    <mergeCell ref="D160:D166"/>
    <mergeCell ref="E160:E166"/>
    <mergeCell ref="F160:F166"/>
    <mergeCell ref="G165:G166"/>
    <mergeCell ref="H165:H166"/>
    <mergeCell ref="J165:J166"/>
    <mergeCell ref="G160:G161"/>
    <mergeCell ref="G162:G163"/>
    <mergeCell ref="H162:H163"/>
    <mergeCell ref="I162:I163"/>
    <mergeCell ref="J162:J163"/>
    <mergeCell ref="I153:I154"/>
    <mergeCell ref="B145:B146"/>
    <mergeCell ref="C145:C146"/>
    <mergeCell ref="D145:D146"/>
    <mergeCell ref="E145:E146"/>
    <mergeCell ref="F145:F146"/>
    <mergeCell ref="G145:G146"/>
    <mergeCell ref="H145:H146"/>
    <mergeCell ref="J145:J146"/>
    <mergeCell ref="M207:M211"/>
    <mergeCell ref="N207:N211"/>
    <mergeCell ref="O207:O211"/>
    <mergeCell ref="M214:M218"/>
    <mergeCell ref="N214:N218"/>
    <mergeCell ref="O214:O218"/>
    <mergeCell ref="A214:A220"/>
    <mergeCell ref="B214:B220"/>
    <mergeCell ref="C214:C220"/>
    <mergeCell ref="D214:D220"/>
    <mergeCell ref="E214:E220"/>
    <mergeCell ref="F214:F220"/>
    <mergeCell ref="G214:G218"/>
    <mergeCell ref="H214:H218"/>
    <mergeCell ref="I214:I218"/>
    <mergeCell ref="J214:J218"/>
    <mergeCell ref="E156:E157"/>
    <mergeCell ref="F156:F157"/>
    <mergeCell ref="E158:E159"/>
    <mergeCell ref="F158:F159"/>
    <mergeCell ref="F9:F11"/>
    <mergeCell ref="G9:G11"/>
    <mergeCell ref="H9:H11"/>
    <mergeCell ref="I9:I11"/>
    <mergeCell ref="J158:J159"/>
    <mergeCell ref="H95:H96"/>
    <mergeCell ref="I95:I96"/>
    <mergeCell ref="J137:J138"/>
    <mergeCell ref="H141:H142"/>
    <mergeCell ref="I141:I142"/>
    <mergeCell ref="J141:J142"/>
    <mergeCell ref="J129:J130"/>
    <mergeCell ref="J133:J134"/>
    <mergeCell ref="J121:J122"/>
    <mergeCell ref="J125:J126"/>
    <mergeCell ref="F52:F53"/>
    <mergeCell ref="G52:G53"/>
    <mergeCell ref="H52:H53"/>
    <mergeCell ref="I52:I53"/>
    <mergeCell ref="J52:J53"/>
    <mergeCell ref="A167:A171"/>
    <mergeCell ref="B167:B171"/>
    <mergeCell ref="C167:C171"/>
    <mergeCell ref="D167:D171"/>
    <mergeCell ref="E167:E171"/>
    <mergeCell ref="F167:F171"/>
    <mergeCell ref="E95:E96"/>
    <mergeCell ref="F95:F96"/>
    <mergeCell ref="G95:G96"/>
    <mergeCell ref="D95:D96"/>
    <mergeCell ref="C95:C96"/>
    <mergeCell ref="B95:B96"/>
    <mergeCell ref="A95:A96"/>
    <mergeCell ref="A158:A159"/>
    <mergeCell ref="B158:B159"/>
    <mergeCell ref="C158:C159"/>
    <mergeCell ref="D158:D159"/>
    <mergeCell ref="A141:A142"/>
    <mergeCell ref="B141:B142"/>
    <mergeCell ref="C141:C142"/>
    <mergeCell ref="D141:D142"/>
    <mergeCell ref="E141:E142"/>
    <mergeCell ref="F141:F142"/>
    <mergeCell ref="G141:G142"/>
    <mergeCell ref="G248:G249"/>
    <mergeCell ref="H248:H249"/>
    <mergeCell ref="I248:I249"/>
    <mergeCell ref="J248:J249"/>
    <mergeCell ref="A225:A226"/>
    <mergeCell ref="B225:B226"/>
    <mergeCell ref="C225:C226"/>
    <mergeCell ref="D225:D226"/>
    <mergeCell ref="E225:E226"/>
    <mergeCell ref="F225:F226"/>
    <mergeCell ref="G225:G226"/>
    <mergeCell ref="A233:A234"/>
    <mergeCell ref="B233:B234"/>
    <mergeCell ref="C233:C234"/>
    <mergeCell ref="D233:D234"/>
    <mergeCell ref="E233:E234"/>
    <mergeCell ref="F233:F234"/>
    <mergeCell ref="A248:A249"/>
    <mergeCell ref="B248:B249"/>
    <mergeCell ref="C248:C249"/>
    <mergeCell ref="D248:D249"/>
    <mergeCell ref="E248:E249"/>
    <mergeCell ref="F248:F249"/>
    <mergeCell ref="A229:A230"/>
    <mergeCell ref="A137:A138"/>
    <mergeCell ref="B137:B138"/>
    <mergeCell ref="C137:C138"/>
    <mergeCell ref="D137:D138"/>
    <mergeCell ref="E137:E138"/>
    <mergeCell ref="F137:F138"/>
    <mergeCell ref="G137:G138"/>
    <mergeCell ref="H137:H138"/>
    <mergeCell ref="I137:I138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A125:A126"/>
    <mergeCell ref="B125:B126"/>
    <mergeCell ref="C125:C126"/>
    <mergeCell ref="D125:D126"/>
    <mergeCell ref="E125:E126"/>
    <mergeCell ref="F125:F126"/>
    <mergeCell ref="G125:G126"/>
    <mergeCell ref="H125:H126"/>
    <mergeCell ref="I125:I126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A117:A118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A109:A110"/>
    <mergeCell ref="B109:B110"/>
    <mergeCell ref="C109:C110"/>
    <mergeCell ref="D109:D110"/>
    <mergeCell ref="E109:E110"/>
    <mergeCell ref="F109:F110"/>
    <mergeCell ref="G109:G110"/>
    <mergeCell ref="H109:H110"/>
    <mergeCell ref="I109:I110"/>
    <mergeCell ref="F56:F57"/>
    <mergeCell ref="G56:G57"/>
    <mergeCell ref="H56:H57"/>
    <mergeCell ref="I56:I57"/>
    <mergeCell ref="A101:A102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I58:I59"/>
    <mergeCell ref="G68:G69"/>
    <mergeCell ref="J56:J57"/>
    <mergeCell ref="L2:N2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A4:A5"/>
    <mergeCell ref="B4:B5"/>
    <mergeCell ref="C4:C5"/>
    <mergeCell ref="D4:D5"/>
    <mergeCell ref="E4:E5"/>
    <mergeCell ref="A2:D2"/>
    <mergeCell ref="E2:E3"/>
    <mergeCell ref="F2:F3"/>
    <mergeCell ref="G2:K2"/>
    <mergeCell ref="F12:F13"/>
    <mergeCell ref="G12:G13"/>
    <mergeCell ref="H12:H13"/>
    <mergeCell ref="E6:E7"/>
    <mergeCell ref="C64:C66"/>
    <mergeCell ref="E64:E66"/>
    <mergeCell ref="C52:C53"/>
    <mergeCell ref="D52:D53"/>
    <mergeCell ref="E52:E53"/>
    <mergeCell ref="A52:A53"/>
    <mergeCell ref="B52:B53"/>
    <mergeCell ref="A9:A11"/>
    <mergeCell ref="B9:B11"/>
    <mergeCell ref="C9:C11"/>
    <mergeCell ref="D9:D11"/>
    <mergeCell ref="E9:E11"/>
    <mergeCell ref="A58:A59"/>
    <mergeCell ref="B58:B59"/>
    <mergeCell ref="C58:C59"/>
    <mergeCell ref="D58:D59"/>
    <mergeCell ref="E58:E59"/>
    <mergeCell ref="A56:A57"/>
    <mergeCell ref="B56:B57"/>
    <mergeCell ref="C56:C57"/>
    <mergeCell ref="D56:D57"/>
    <mergeCell ref="E56:E57"/>
    <mergeCell ref="A1:O1"/>
    <mergeCell ref="G242:G244"/>
    <mergeCell ref="H242:H244"/>
    <mergeCell ref="I242:I244"/>
    <mergeCell ref="J242:J244"/>
    <mergeCell ref="K242:K244"/>
    <mergeCell ref="L242:L244"/>
    <mergeCell ref="A242:A244"/>
    <mergeCell ref="B242:B244"/>
    <mergeCell ref="C242:C244"/>
    <mergeCell ref="D242:D244"/>
    <mergeCell ref="E242:E244"/>
    <mergeCell ref="F242:F244"/>
    <mergeCell ref="A207:A212"/>
    <mergeCell ref="B207:B212"/>
    <mergeCell ref="C207:C212"/>
    <mergeCell ref="O64:O66"/>
    <mergeCell ref="A64:A66"/>
    <mergeCell ref="M242:M244"/>
    <mergeCell ref="B64:B66"/>
    <mergeCell ref="A6:A7"/>
    <mergeCell ref="B6:B7"/>
    <mergeCell ref="C6:C7"/>
    <mergeCell ref="D6:D7"/>
    <mergeCell ref="N242:N244"/>
    <mergeCell ref="O242:O244"/>
    <mergeCell ref="D64:D66"/>
    <mergeCell ref="D207:D212"/>
    <mergeCell ref="E207:E212"/>
    <mergeCell ref="F207:F212"/>
    <mergeCell ref="I64:I66"/>
    <mergeCell ref="J64:J66"/>
    <mergeCell ref="K64:K66"/>
    <mergeCell ref="L64:L66"/>
    <mergeCell ref="M64:M66"/>
    <mergeCell ref="N64:N66"/>
    <mergeCell ref="F64:F66"/>
    <mergeCell ref="G64:G66"/>
    <mergeCell ref="H64:H66"/>
    <mergeCell ref="J97:J98"/>
    <mergeCell ref="J101:J102"/>
    <mergeCell ref="J105:J106"/>
    <mergeCell ref="J109:J110"/>
    <mergeCell ref="J113:J114"/>
    <mergeCell ref="L214:L218"/>
    <mergeCell ref="L207:L211"/>
    <mergeCell ref="J207:J211"/>
    <mergeCell ref="J117:J118"/>
    <mergeCell ref="J12:J13"/>
    <mergeCell ref="A12:A13"/>
    <mergeCell ref="B12:B13"/>
    <mergeCell ref="C12:C13"/>
    <mergeCell ref="D12:D13"/>
    <mergeCell ref="E12:E13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I12:I13"/>
    <mergeCell ref="J20:J21"/>
    <mergeCell ref="A20:A21"/>
    <mergeCell ref="B20:B21"/>
    <mergeCell ref="C20:C21"/>
    <mergeCell ref="D20:D21"/>
    <mergeCell ref="E20:E21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F20:F21"/>
    <mergeCell ref="G20:G21"/>
    <mergeCell ref="H20:H21"/>
    <mergeCell ref="I20:I21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F28:F29"/>
    <mergeCell ref="I36:I37"/>
    <mergeCell ref="J36:J37"/>
    <mergeCell ref="A36:A37"/>
    <mergeCell ref="B36:B37"/>
    <mergeCell ref="C36:C37"/>
    <mergeCell ref="D36:D37"/>
    <mergeCell ref="E36:E37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O2:O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F36:F37"/>
    <mergeCell ref="G36:G37"/>
    <mergeCell ref="H36:H37"/>
    <mergeCell ref="B229:B230"/>
    <mergeCell ref="C229:C230"/>
    <mergeCell ref="D229:D230"/>
    <mergeCell ref="E229:E230"/>
    <mergeCell ref="F229:F230"/>
    <mergeCell ref="G229:G230"/>
    <mergeCell ref="H229:H230"/>
    <mergeCell ref="I229:I230"/>
    <mergeCell ref="J229:J230"/>
    <mergeCell ref="H225:H226"/>
    <mergeCell ref="J225:J226"/>
    <mergeCell ref="G207:G212"/>
    <mergeCell ref="H207:H212"/>
    <mergeCell ref="I207:I212"/>
    <mergeCell ref="G219:G220"/>
    <mergeCell ref="H219:H220"/>
    <mergeCell ref="I219:I220"/>
    <mergeCell ref="J219:J220"/>
    <mergeCell ref="I225:I226"/>
    <mergeCell ref="H59"/>
    <mergeCell ref="G59"/>
    <mergeCell ref="F59"/>
    <mergeCell ref="K92:K93"/>
    <mergeCell ref="A91:A93"/>
    <mergeCell ref="B91:B93"/>
    <mergeCell ref="C91:C93"/>
    <mergeCell ref="D91:D93"/>
    <mergeCell ref="E91:E93"/>
    <mergeCell ref="F92:F93"/>
    <mergeCell ref="G92:G93"/>
    <mergeCell ref="H92:H93"/>
    <mergeCell ref="J92:J93"/>
    <mergeCell ref="J83:J84"/>
    <mergeCell ref="A83:A84"/>
    <mergeCell ref="B83:B84"/>
    <mergeCell ref="C83:C84"/>
    <mergeCell ref="D83:D84"/>
    <mergeCell ref="E83:E84"/>
    <mergeCell ref="F83:F84"/>
    <mergeCell ref="G83:G84"/>
    <mergeCell ref="H83:H84"/>
    <mergeCell ref="I83:I84"/>
    <mergeCell ref="J68:J69"/>
  </mergeCells>
  <pageMargins left="0.39370078740157483" right="0.39370078740157483" top="0.39370078740157483" bottom="0.39370078740157483" header="0.31496062992125984" footer="0.31496062992125984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opLeftCell="A16" zoomScaleNormal="100" workbookViewId="0">
      <selection activeCell="I54" sqref="I54"/>
    </sheetView>
  </sheetViews>
  <sheetFormatPr defaultRowHeight="15" x14ac:dyDescent="0.25"/>
  <cols>
    <col min="1" max="2" width="9.140625" style="1"/>
    <col min="3" max="3" width="30.140625" customWidth="1"/>
    <col min="4" max="4" width="40.42578125" customWidth="1"/>
    <col min="5" max="5" width="13" customWidth="1"/>
    <col min="6" max="6" width="11.7109375" customWidth="1"/>
  </cols>
  <sheetData>
    <row r="1" spans="1:11" ht="51.75" customHeight="1" x14ac:dyDescent="0.25">
      <c r="A1" s="487" t="s">
        <v>383</v>
      </c>
      <c r="B1" s="487"/>
      <c r="C1" s="487"/>
      <c r="D1" s="487"/>
      <c r="E1" s="487"/>
      <c r="F1" s="487"/>
      <c r="G1" s="487"/>
      <c r="H1" s="24"/>
      <c r="I1" s="24"/>
      <c r="J1" s="24"/>
      <c r="K1" s="24"/>
    </row>
    <row r="2" spans="1:11" ht="24" customHeight="1" x14ac:dyDescent="0.25">
      <c r="A2" s="483" t="s">
        <v>35</v>
      </c>
      <c r="B2" s="483"/>
      <c r="C2" s="484" t="s">
        <v>36</v>
      </c>
      <c r="D2" s="484" t="s">
        <v>37</v>
      </c>
      <c r="E2" s="484" t="s">
        <v>38</v>
      </c>
      <c r="F2" s="484"/>
      <c r="G2" s="484" t="s">
        <v>39</v>
      </c>
      <c r="H2" s="23"/>
    </row>
    <row r="3" spans="1:11" ht="37.5" customHeight="1" x14ac:dyDescent="0.25">
      <c r="A3" s="483"/>
      <c r="B3" s="483"/>
      <c r="C3" s="484"/>
      <c r="D3" s="484"/>
      <c r="E3" s="484" t="s">
        <v>40</v>
      </c>
      <c r="F3" s="484" t="s">
        <v>41</v>
      </c>
      <c r="G3" s="484"/>
      <c r="H3" s="23"/>
    </row>
    <row r="4" spans="1:11" ht="15.75" x14ac:dyDescent="0.25">
      <c r="A4" s="25" t="s">
        <v>5</v>
      </c>
      <c r="B4" s="25" t="s">
        <v>6</v>
      </c>
      <c r="C4" s="484"/>
      <c r="D4" s="484"/>
      <c r="E4" s="484"/>
      <c r="F4" s="484"/>
      <c r="G4" s="484"/>
      <c r="H4" s="23"/>
    </row>
    <row r="5" spans="1:11" ht="15.75" x14ac:dyDescent="0.25">
      <c r="A5" s="485" t="s">
        <v>27</v>
      </c>
      <c r="B5" s="485"/>
      <c r="C5" s="489" t="s">
        <v>331</v>
      </c>
      <c r="D5" s="26" t="s">
        <v>14</v>
      </c>
      <c r="E5" s="225">
        <v>112767.1</v>
      </c>
      <c r="F5" s="225">
        <v>163353.20000000001</v>
      </c>
      <c r="G5" s="131">
        <f>ROUND(F5/E5*100,1)</f>
        <v>144.9</v>
      </c>
      <c r="H5" s="23"/>
    </row>
    <row r="6" spans="1:11" ht="27.75" customHeight="1" x14ac:dyDescent="0.25">
      <c r="A6" s="485"/>
      <c r="B6" s="485"/>
      <c r="C6" s="489"/>
      <c r="D6" s="28" t="s">
        <v>42</v>
      </c>
      <c r="E6" s="121">
        <v>112767.1</v>
      </c>
      <c r="F6" s="27">
        <v>163353.20000000001</v>
      </c>
      <c r="G6" s="131">
        <f>ROUND(F6/E6*100,1)</f>
        <v>144.9</v>
      </c>
      <c r="H6" s="23"/>
    </row>
    <row r="7" spans="1:11" ht="15" customHeight="1" x14ac:dyDescent="0.25">
      <c r="A7" s="485"/>
      <c r="B7" s="485"/>
      <c r="C7" s="489"/>
      <c r="D7" s="29" t="s">
        <v>43</v>
      </c>
      <c r="E7" s="27"/>
      <c r="F7" s="27"/>
      <c r="G7" s="131"/>
      <c r="H7" s="23"/>
    </row>
    <row r="8" spans="1:11" ht="17.25" customHeight="1" x14ac:dyDescent="0.25">
      <c r="A8" s="485"/>
      <c r="B8" s="485"/>
      <c r="C8" s="489"/>
      <c r="D8" s="29" t="s">
        <v>44</v>
      </c>
      <c r="E8" s="27">
        <v>11355.3</v>
      </c>
      <c r="F8" s="27">
        <v>11282</v>
      </c>
      <c r="G8" s="131">
        <f>ROUND(F8/E8*100,1)</f>
        <v>99.4</v>
      </c>
      <c r="H8" s="23"/>
    </row>
    <row r="9" spans="1:11" ht="24" customHeight="1" x14ac:dyDescent="0.25">
      <c r="A9" s="485"/>
      <c r="B9" s="485"/>
      <c r="C9" s="489"/>
      <c r="D9" s="29" t="s">
        <v>138</v>
      </c>
      <c r="E9" s="27">
        <v>0</v>
      </c>
      <c r="F9" s="27">
        <v>0</v>
      </c>
      <c r="G9" s="131"/>
      <c r="H9" s="23"/>
    </row>
    <row r="10" spans="1:11" ht="14.25" customHeight="1" x14ac:dyDescent="0.25">
      <c r="A10" s="485"/>
      <c r="B10" s="485"/>
      <c r="C10" s="489"/>
      <c r="D10" s="29" t="s">
        <v>45</v>
      </c>
      <c r="E10" s="27"/>
      <c r="F10" s="27"/>
      <c r="G10" s="131"/>
      <c r="H10" s="23"/>
    </row>
    <row r="11" spans="1:11" ht="18.75" customHeight="1" x14ac:dyDescent="0.25">
      <c r="A11" s="485"/>
      <c r="B11" s="485"/>
      <c r="C11" s="489"/>
      <c r="D11" s="29" t="s">
        <v>46</v>
      </c>
      <c r="E11" s="27">
        <v>0</v>
      </c>
      <c r="F11" s="27">
        <v>0</v>
      </c>
      <c r="G11" s="131"/>
      <c r="H11" s="23"/>
    </row>
    <row r="12" spans="1:11" ht="23.25" customHeight="1" x14ac:dyDescent="0.25">
      <c r="A12" s="485"/>
      <c r="B12" s="485"/>
      <c r="C12" s="489"/>
      <c r="D12" s="28" t="s">
        <v>47</v>
      </c>
      <c r="E12" s="27">
        <v>0</v>
      </c>
      <c r="F12" s="27">
        <v>0</v>
      </c>
      <c r="G12" s="131"/>
      <c r="H12" s="23"/>
    </row>
    <row r="13" spans="1:11" ht="29.25" customHeight="1" x14ac:dyDescent="0.25">
      <c r="A13" s="485"/>
      <c r="B13" s="485"/>
      <c r="C13" s="489"/>
      <c r="D13" s="28" t="s">
        <v>48</v>
      </c>
      <c r="E13" s="30"/>
      <c r="F13" s="30"/>
      <c r="G13" s="131"/>
      <c r="H13" s="23"/>
    </row>
    <row r="14" spans="1:11" ht="16.5" customHeight="1" x14ac:dyDescent="0.25">
      <c r="A14" s="485"/>
      <c r="B14" s="485"/>
      <c r="C14" s="489"/>
      <c r="D14" s="28" t="s">
        <v>49</v>
      </c>
      <c r="E14" s="27">
        <v>0</v>
      </c>
      <c r="F14" s="27">
        <v>0</v>
      </c>
      <c r="G14" s="131"/>
      <c r="H14" s="23"/>
    </row>
    <row r="15" spans="1:11" ht="15.75" x14ac:dyDescent="0.25">
      <c r="A15" s="485" t="s">
        <v>27</v>
      </c>
      <c r="B15" s="485">
        <v>1</v>
      </c>
      <c r="C15" s="488" t="s">
        <v>50</v>
      </c>
      <c r="D15" s="26" t="s">
        <v>14</v>
      </c>
      <c r="E15" s="27">
        <v>35304.699999999997</v>
      </c>
      <c r="F15" s="27">
        <v>35292.400000000001</v>
      </c>
      <c r="G15" s="131">
        <f>ROUND(F15/E15*100,1)</f>
        <v>100</v>
      </c>
      <c r="H15" s="23"/>
    </row>
    <row r="16" spans="1:11" ht="24.75" customHeight="1" x14ac:dyDescent="0.25">
      <c r="A16" s="485"/>
      <c r="B16" s="485"/>
      <c r="C16" s="488"/>
      <c r="D16" s="28" t="s">
        <v>42</v>
      </c>
      <c r="E16" s="27">
        <v>35304.699999999997</v>
      </c>
      <c r="F16" s="27">
        <v>35292.400000000001</v>
      </c>
      <c r="G16" s="131">
        <f>ROUND(F16/E16*100,1)</f>
        <v>100</v>
      </c>
      <c r="H16" s="23"/>
    </row>
    <row r="17" spans="1:8" ht="15" customHeight="1" x14ac:dyDescent="0.25">
      <c r="A17" s="485"/>
      <c r="B17" s="485"/>
      <c r="C17" s="488"/>
      <c r="D17" s="29" t="s">
        <v>43</v>
      </c>
      <c r="E17" s="27"/>
      <c r="F17" s="27"/>
      <c r="G17" s="131"/>
      <c r="H17" s="23"/>
    </row>
    <row r="18" spans="1:8" ht="17.25" customHeight="1" x14ac:dyDescent="0.25">
      <c r="A18" s="485"/>
      <c r="B18" s="485"/>
      <c r="C18" s="488"/>
      <c r="D18" s="29" t="s">
        <v>44</v>
      </c>
      <c r="E18" s="27">
        <v>8488.4</v>
      </c>
      <c r="F18" s="27">
        <v>8488.4</v>
      </c>
      <c r="G18" s="131">
        <f>ROUND(F18/E18*100,1)</f>
        <v>100</v>
      </c>
      <c r="H18" s="23"/>
    </row>
    <row r="19" spans="1:8" ht="24.75" customHeight="1" x14ac:dyDescent="0.25">
      <c r="A19" s="485"/>
      <c r="B19" s="485"/>
      <c r="C19" s="488"/>
      <c r="D19" s="29" t="s">
        <v>138</v>
      </c>
      <c r="E19" s="27">
        <v>0</v>
      </c>
      <c r="F19" s="27">
        <v>0</v>
      </c>
      <c r="G19" s="131"/>
      <c r="H19" s="23"/>
    </row>
    <row r="20" spans="1:8" ht="12" customHeight="1" x14ac:dyDescent="0.25">
      <c r="A20" s="485"/>
      <c r="B20" s="485"/>
      <c r="C20" s="488"/>
      <c r="D20" s="29" t="s">
        <v>45</v>
      </c>
      <c r="E20" s="27"/>
      <c r="F20" s="27"/>
      <c r="G20" s="131"/>
      <c r="H20" s="23"/>
    </row>
    <row r="21" spans="1:8" ht="15.75" customHeight="1" x14ac:dyDescent="0.25">
      <c r="A21" s="485"/>
      <c r="B21" s="485"/>
      <c r="C21" s="488"/>
      <c r="D21" s="29" t="s">
        <v>46</v>
      </c>
      <c r="E21" s="27">
        <v>0</v>
      </c>
      <c r="F21" s="27">
        <v>0</v>
      </c>
      <c r="G21" s="131"/>
      <c r="H21" s="23"/>
    </row>
    <row r="22" spans="1:8" ht="27" customHeight="1" x14ac:dyDescent="0.25">
      <c r="A22" s="485"/>
      <c r="B22" s="485"/>
      <c r="C22" s="488"/>
      <c r="D22" s="28" t="s">
        <v>47</v>
      </c>
      <c r="E22" s="27"/>
      <c r="F22" s="27"/>
      <c r="G22" s="131"/>
      <c r="H22" s="23"/>
    </row>
    <row r="23" spans="1:8" ht="25.5" customHeight="1" x14ac:dyDescent="0.25">
      <c r="A23" s="485"/>
      <c r="B23" s="485"/>
      <c r="C23" s="488"/>
      <c r="D23" s="28" t="s">
        <v>48</v>
      </c>
      <c r="E23" s="30"/>
      <c r="F23" s="30"/>
      <c r="G23" s="131"/>
      <c r="H23" s="23"/>
    </row>
    <row r="24" spans="1:8" ht="16.5" customHeight="1" x14ac:dyDescent="0.25">
      <c r="A24" s="485"/>
      <c r="B24" s="485"/>
      <c r="C24" s="488"/>
      <c r="D24" s="28" t="s">
        <v>49</v>
      </c>
      <c r="E24" s="27"/>
      <c r="F24" s="27"/>
      <c r="G24" s="131"/>
      <c r="H24" s="23"/>
    </row>
    <row r="25" spans="1:8" ht="15.75" x14ac:dyDescent="0.25">
      <c r="A25" s="485" t="s">
        <v>27</v>
      </c>
      <c r="B25" s="485">
        <v>2</v>
      </c>
      <c r="C25" s="486" t="s">
        <v>21</v>
      </c>
      <c r="D25" s="26" t="s">
        <v>14</v>
      </c>
      <c r="E25" s="27">
        <v>128048.5</v>
      </c>
      <c r="F25" s="27">
        <v>114251</v>
      </c>
      <c r="G25" s="131">
        <f>ROUND(F25/E25*100,1)</f>
        <v>89.2</v>
      </c>
      <c r="H25" s="23"/>
    </row>
    <row r="26" spans="1:8" ht="24.75" customHeight="1" x14ac:dyDescent="0.25">
      <c r="A26" s="485"/>
      <c r="B26" s="485"/>
      <c r="C26" s="486"/>
      <c r="D26" s="28" t="s">
        <v>42</v>
      </c>
      <c r="E26" s="27">
        <v>128048.5</v>
      </c>
      <c r="F26" s="27">
        <v>114251</v>
      </c>
      <c r="G26" s="131">
        <f>ROUND(F26/E26*100,1)</f>
        <v>89.2</v>
      </c>
      <c r="H26" s="23"/>
    </row>
    <row r="27" spans="1:8" ht="13.5" customHeight="1" x14ac:dyDescent="0.25">
      <c r="A27" s="485"/>
      <c r="B27" s="485"/>
      <c r="C27" s="486"/>
      <c r="D27" s="29" t="s">
        <v>43</v>
      </c>
      <c r="E27" s="27"/>
      <c r="F27" s="27"/>
      <c r="G27" s="131"/>
      <c r="H27" s="23"/>
    </row>
    <row r="28" spans="1:8" ht="18" customHeight="1" x14ac:dyDescent="0.25">
      <c r="A28" s="485"/>
      <c r="B28" s="485"/>
      <c r="C28" s="486"/>
      <c r="D28" s="29" t="s">
        <v>44</v>
      </c>
      <c r="E28" s="27">
        <v>2866.8</v>
      </c>
      <c r="F28" s="27">
        <v>2793.6</v>
      </c>
      <c r="G28" s="131">
        <f>ROUND(F28/E28*100,1)</f>
        <v>97.4</v>
      </c>
      <c r="H28" s="23"/>
    </row>
    <row r="29" spans="1:8" ht="21.75" customHeight="1" x14ac:dyDescent="0.25">
      <c r="A29" s="485"/>
      <c r="B29" s="485"/>
      <c r="C29" s="486"/>
      <c r="D29" s="29" t="s">
        <v>138</v>
      </c>
      <c r="E29" s="27">
        <v>0</v>
      </c>
      <c r="F29" s="27">
        <v>0</v>
      </c>
      <c r="G29" s="131"/>
      <c r="H29" s="23"/>
    </row>
    <row r="30" spans="1:8" ht="18" customHeight="1" x14ac:dyDescent="0.25">
      <c r="A30" s="485"/>
      <c r="B30" s="485"/>
      <c r="C30" s="486"/>
      <c r="D30" s="29" t="s">
        <v>45</v>
      </c>
      <c r="E30" s="27"/>
      <c r="F30" s="27"/>
      <c r="G30" s="131"/>
      <c r="H30" s="23"/>
    </row>
    <row r="31" spans="1:8" ht="15" customHeight="1" x14ac:dyDescent="0.25">
      <c r="A31" s="485"/>
      <c r="B31" s="485"/>
      <c r="C31" s="486"/>
      <c r="D31" s="29" t="s">
        <v>46</v>
      </c>
      <c r="E31" s="27">
        <v>0</v>
      </c>
      <c r="F31" s="27">
        <v>0</v>
      </c>
      <c r="G31" s="131"/>
      <c r="H31" s="23"/>
    </row>
    <row r="32" spans="1:8" ht="23.25" customHeight="1" x14ac:dyDescent="0.25">
      <c r="A32" s="485"/>
      <c r="B32" s="485"/>
      <c r="C32" s="486"/>
      <c r="D32" s="28" t="s">
        <v>47</v>
      </c>
      <c r="E32" s="27">
        <v>0</v>
      </c>
      <c r="F32" s="27">
        <v>0</v>
      </c>
      <c r="G32" s="131"/>
      <c r="H32" s="23"/>
    </row>
    <row r="33" spans="1:8" ht="28.5" customHeight="1" x14ac:dyDescent="0.25">
      <c r="A33" s="485"/>
      <c r="B33" s="485"/>
      <c r="C33" s="486"/>
      <c r="D33" s="28" t="s">
        <v>48</v>
      </c>
      <c r="E33" s="30"/>
      <c r="F33" s="30"/>
      <c r="G33" s="131"/>
      <c r="H33" s="23"/>
    </row>
    <row r="34" spans="1:8" ht="12.75" customHeight="1" x14ac:dyDescent="0.25">
      <c r="A34" s="485"/>
      <c r="B34" s="485"/>
      <c r="C34" s="486"/>
      <c r="D34" s="28" t="s">
        <v>49</v>
      </c>
      <c r="E34" s="27"/>
      <c r="F34" s="27"/>
      <c r="G34" s="131"/>
      <c r="H34" s="23"/>
    </row>
    <row r="35" spans="1:8" ht="15.75" x14ac:dyDescent="0.25">
      <c r="A35" s="485" t="s">
        <v>27</v>
      </c>
      <c r="B35" s="485">
        <v>3</v>
      </c>
      <c r="C35" s="488" t="s">
        <v>51</v>
      </c>
      <c r="D35" s="26" t="s">
        <v>14</v>
      </c>
      <c r="E35" s="27"/>
      <c r="F35" s="27"/>
      <c r="G35" s="131"/>
      <c r="H35" s="23"/>
    </row>
    <row r="36" spans="1:8" ht="24.75" customHeight="1" x14ac:dyDescent="0.25">
      <c r="A36" s="485"/>
      <c r="B36" s="485"/>
      <c r="C36" s="488"/>
      <c r="D36" s="28" t="s">
        <v>42</v>
      </c>
      <c r="E36" s="27"/>
      <c r="F36" s="27"/>
      <c r="G36" s="131"/>
      <c r="H36" s="23"/>
    </row>
    <row r="37" spans="1:8" ht="14.25" customHeight="1" x14ac:dyDescent="0.25">
      <c r="A37" s="485"/>
      <c r="B37" s="485"/>
      <c r="C37" s="488"/>
      <c r="D37" s="29" t="s">
        <v>43</v>
      </c>
      <c r="E37" s="27"/>
      <c r="F37" s="27"/>
      <c r="G37" s="131"/>
      <c r="H37" s="23"/>
    </row>
    <row r="38" spans="1:8" ht="15" customHeight="1" x14ac:dyDescent="0.25">
      <c r="A38" s="485"/>
      <c r="B38" s="485"/>
      <c r="C38" s="488"/>
      <c r="D38" s="29" t="s">
        <v>44</v>
      </c>
      <c r="E38" s="27"/>
      <c r="F38" s="27"/>
      <c r="G38" s="131"/>
      <c r="H38" s="23"/>
    </row>
    <row r="39" spans="1:8" ht="13.5" customHeight="1" x14ac:dyDescent="0.25">
      <c r="A39" s="485"/>
      <c r="B39" s="485"/>
      <c r="C39" s="488"/>
      <c r="D39" s="29" t="s">
        <v>45</v>
      </c>
      <c r="E39" s="27"/>
      <c r="F39" s="27"/>
      <c r="G39" s="131"/>
      <c r="H39" s="23"/>
    </row>
    <row r="40" spans="1:8" ht="25.5" customHeight="1" x14ac:dyDescent="0.25">
      <c r="A40" s="485"/>
      <c r="B40" s="485"/>
      <c r="C40" s="488"/>
      <c r="D40" s="28" t="s">
        <v>47</v>
      </c>
      <c r="E40" s="27"/>
      <c r="F40" s="27"/>
      <c r="G40" s="131"/>
      <c r="H40" s="23"/>
    </row>
    <row r="41" spans="1:8" ht="21" customHeight="1" x14ac:dyDescent="0.25">
      <c r="A41" s="485"/>
      <c r="B41" s="485"/>
      <c r="C41" s="488"/>
      <c r="D41" s="28" t="s">
        <v>48</v>
      </c>
      <c r="E41" s="30"/>
      <c r="F41" s="30"/>
      <c r="G41" s="131"/>
      <c r="H41" s="23"/>
    </row>
    <row r="42" spans="1:8" ht="16.5" customHeight="1" x14ac:dyDescent="0.25">
      <c r="A42" s="485"/>
      <c r="B42" s="485"/>
      <c r="C42" s="488"/>
      <c r="D42" s="28" t="s">
        <v>49</v>
      </c>
      <c r="E42" s="27"/>
      <c r="F42" s="27"/>
      <c r="G42" s="131"/>
      <c r="H42" s="23"/>
    </row>
    <row r="43" spans="1:8" ht="15.75" x14ac:dyDescent="0.25">
      <c r="A43" s="485" t="s">
        <v>27</v>
      </c>
      <c r="B43" s="485">
        <v>4</v>
      </c>
      <c r="C43" s="486" t="s">
        <v>25</v>
      </c>
      <c r="D43" s="26" t="s">
        <v>14</v>
      </c>
      <c r="E43" s="27"/>
      <c r="F43" s="27"/>
      <c r="G43" s="131"/>
      <c r="H43" s="23"/>
    </row>
    <row r="44" spans="1:8" ht="21.75" customHeight="1" x14ac:dyDescent="0.25">
      <c r="A44" s="485"/>
      <c r="B44" s="485"/>
      <c r="C44" s="486"/>
      <c r="D44" s="28" t="s">
        <v>42</v>
      </c>
      <c r="E44" s="27"/>
      <c r="F44" s="27"/>
      <c r="G44" s="131"/>
      <c r="H44" s="23"/>
    </row>
    <row r="45" spans="1:8" ht="13.5" customHeight="1" x14ac:dyDescent="0.25">
      <c r="A45" s="485"/>
      <c r="B45" s="485"/>
      <c r="C45" s="486"/>
      <c r="D45" s="29" t="s">
        <v>43</v>
      </c>
      <c r="E45" s="27"/>
      <c r="F45" s="27"/>
      <c r="G45" s="131"/>
      <c r="H45" s="23"/>
    </row>
    <row r="46" spans="1:8" ht="13.5" customHeight="1" x14ac:dyDescent="0.25">
      <c r="A46" s="485"/>
      <c r="B46" s="485"/>
      <c r="C46" s="486"/>
      <c r="D46" s="29" t="s">
        <v>44</v>
      </c>
      <c r="E46" s="27"/>
      <c r="F46" s="27"/>
      <c r="G46" s="131"/>
      <c r="H46" s="23"/>
    </row>
    <row r="47" spans="1:8" ht="14.25" customHeight="1" x14ac:dyDescent="0.25">
      <c r="A47" s="485"/>
      <c r="B47" s="485"/>
      <c r="C47" s="486"/>
      <c r="D47" s="29" t="s">
        <v>45</v>
      </c>
      <c r="E47" s="27"/>
      <c r="F47" s="27"/>
      <c r="G47" s="131"/>
      <c r="H47" s="23"/>
    </row>
    <row r="48" spans="1:8" ht="30" customHeight="1" x14ac:dyDescent="0.25">
      <c r="A48" s="485"/>
      <c r="B48" s="485"/>
      <c r="C48" s="486"/>
      <c r="D48" s="28" t="s">
        <v>47</v>
      </c>
      <c r="E48" s="27"/>
      <c r="F48" s="27"/>
      <c r="G48" s="131"/>
      <c r="H48" s="23"/>
    </row>
    <row r="49" spans="1:8" ht="23.25" customHeight="1" x14ac:dyDescent="0.25">
      <c r="A49" s="485"/>
      <c r="B49" s="485"/>
      <c r="C49" s="486"/>
      <c r="D49" s="28" t="s">
        <v>48</v>
      </c>
      <c r="E49" s="30"/>
      <c r="F49" s="30"/>
      <c r="G49" s="131"/>
      <c r="H49" s="23"/>
    </row>
    <row r="50" spans="1:8" ht="18" customHeight="1" x14ac:dyDescent="0.25">
      <c r="A50" s="485"/>
      <c r="B50" s="485"/>
      <c r="C50" s="486"/>
      <c r="D50" s="28" t="s">
        <v>49</v>
      </c>
      <c r="E50" s="27"/>
      <c r="F50" s="27"/>
      <c r="G50" s="131"/>
      <c r="H50" s="23"/>
    </row>
  </sheetData>
  <mergeCells count="23">
    <mergeCell ref="A43:A50"/>
    <mergeCell ref="B43:B50"/>
    <mergeCell ref="C43:C50"/>
    <mergeCell ref="A1:G1"/>
    <mergeCell ref="A25:A34"/>
    <mergeCell ref="B25:B34"/>
    <mergeCell ref="C25:C34"/>
    <mergeCell ref="A35:A42"/>
    <mergeCell ref="B35:B42"/>
    <mergeCell ref="C35:C42"/>
    <mergeCell ref="A5:A14"/>
    <mergeCell ref="B5:B14"/>
    <mergeCell ref="C5:C14"/>
    <mergeCell ref="A15:A24"/>
    <mergeCell ref="B15:B24"/>
    <mergeCell ref="C15:C24"/>
    <mergeCell ref="A2:B3"/>
    <mergeCell ref="C2:C4"/>
    <mergeCell ref="D2:D4"/>
    <mergeCell ref="E2:F2"/>
    <mergeCell ref="G2:G4"/>
    <mergeCell ref="E3:E4"/>
    <mergeCell ref="F3:F4"/>
  </mergeCells>
  <pageMargins left="0.70866141732283472" right="0.70866141732283472" top="0.74803149606299213" bottom="0.55118110236220474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view="pageBreakPreview" zoomScaleNormal="100" zoomScaleSheetLayoutView="100" workbookViewId="0">
      <selection sqref="A1:J1"/>
    </sheetView>
  </sheetViews>
  <sheetFormatPr defaultRowHeight="15" x14ac:dyDescent="0.25"/>
  <cols>
    <col min="1" max="1" width="6.42578125" style="38" customWidth="1"/>
    <col min="2" max="2" width="9.140625" style="39"/>
    <col min="3" max="3" width="9.140625" style="38"/>
    <col min="4" max="4" width="9.140625" style="39"/>
    <col min="5" max="5" width="50.42578125" style="39" customWidth="1"/>
    <col min="6" max="6" width="42.28515625" style="50" customWidth="1"/>
    <col min="7" max="7" width="15.7109375" style="50" customWidth="1"/>
    <col min="8" max="10" width="15.7109375" style="51" customWidth="1"/>
  </cols>
  <sheetData>
    <row r="1" spans="1:10" ht="48.75" customHeight="1" x14ac:dyDescent="0.25">
      <c r="A1" s="346" t="s">
        <v>384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0" ht="66.75" customHeight="1" x14ac:dyDescent="0.25">
      <c r="A2" s="348" t="s">
        <v>0</v>
      </c>
      <c r="B2" s="348"/>
      <c r="C2" s="348"/>
      <c r="D2" s="348"/>
      <c r="E2" s="348" t="s">
        <v>225</v>
      </c>
      <c r="F2" s="348" t="s">
        <v>224</v>
      </c>
      <c r="G2" s="348" t="s">
        <v>226</v>
      </c>
      <c r="H2" s="349" t="s">
        <v>227</v>
      </c>
      <c r="I2" s="349" t="s">
        <v>228</v>
      </c>
      <c r="J2" s="349" t="s">
        <v>229</v>
      </c>
    </row>
    <row r="3" spans="1:10" x14ac:dyDescent="0.25">
      <c r="A3" s="2" t="s">
        <v>5</v>
      </c>
      <c r="B3" s="250" t="s">
        <v>6</v>
      </c>
      <c r="C3" s="2" t="s">
        <v>7</v>
      </c>
      <c r="D3" s="250" t="s">
        <v>8</v>
      </c>
      <c r="E3" s="348"/>
      <c r="F3" s="348"/>
      <c r="G3" s="348"/>
      <c r="H3" s="350"/>
      <c r="I3" s="350"/>
      <c r="J3" s="350"/>
    </row>
    <row r="4" spans="1:10" ht="18.75" customHeight="1" x14ac:dyDescent="0.25">
      <c r="A4" s="249" t="s">
        <v>27</v>
      </c>
      <c r="B4" s="248">
        <v>1</v>
      </c>
      <c r="C4" s="249"/>
      <c r="D4" s="248"/>
      <c r="E4" s="337" t="s">
        <v>15</v>
      </c>
      <c r="F4" s="338"/>
      <c r="G4" s="338"/>
      <c r="H4" s="338"/>
      <c r="I4" s="338"/>
      <c r="J4" s="339"/>
    </row>
    <row r="5" spans="1:10" ht="15.75" customHeight="1" x14ac:dyDescent="0.25">
      <c r="A5" s="72" t="s">
        <v>27</v>
      </c>
      <c r="B5" s="251">
        <v>1</v>
      </c>
      <c r="C5" s="72" t="s">
        <v>28</v>
      </c>
      <c r="D5" s="251"/>
      <c r="E5" s="340" t="s">
        <v>52</v>
      </c>
      <c r="F5" s="341"/>
      <c r="G5" s="341"/>
      <c r="H5" s="341"/>
      <c r="I5" s="341"/>
      <c r="J5" s="342"/>
    </row>
    <row r="6" spans="1:10" ht="15.75" customHeight="1" x14ac:dyDescent="0.25">
      <c r="A6" s="72" t="s">
        <v>27</v>
      </c>
      <c r="B6" s="251">
        <v>1</v>
      </c>
      <c r="C6" s="72" t="s">
        <v>84</v>
      </c>
      <c r="D6" s="251"/>
      <c r="E6" s="340" t="s">
        <v>85</v>
      </c>
      <c r="F6" s="341"/>
      <c r="G6" s="341"/>
      <c r="H6" s="341"/>
      <c r="I6" s="341"/>
      <c r="J6" s="342"/>
    </row>
    <row r="7" spans="1:10" ht="15.75" customHeight="1" x14ac:dyDescent="0.25">
      <c r="A7" s="330"/>
      <c r="B7" s="326"/>
      <c r="C7" s="330"/>
      <c r="D7" s="326">
        <v>211</v>
      </c>
      <c r="E7" s="328" t="s">
        <v>230</v>
      </c>
      <c r="F7" s="4" t="s">
        <v>231</v>
      </c>
      <c r="G7" s="4" t="s">
        <v>141</v>
      </c>
      <c r="H7" s="154">
        <f>98300-9</f>
        <v>98291</v>
      </c>
      <c r="I7" s="154">
        <f>95708-9</f>
        <v>95699</v>
      </c>
      <c r="J7" s="129">
        <f>ROUND(((I7/H7*100)-100),0)</f>
        <v>-3</v>
      </c>
    </row>
    <row r="8" spans="1:10" ht="42" customHeight="1" x14ac:dyDescent="0.25">
      <c r="A8" s="335"/>
      <c r="B8" s="336"/>
      <c r="C8" s="335"/>
      <c r="D8" s="336"/>
      <c r="E8" s="329"/>
      <c r="F8" s="4" t="s">
        <v>232</v>
      </c>
      <c r="G8" s="4" t="s">
        <v>233</v>
      </c>
      <c r="H8" s="61">
        <v>18891.099999999999</v>
      </c>
      <c r="I8" s="61">
        <v>26940.35</v>
      </c>
      <c r="J8" s="129">
        <f t="shared" ref="J8:J12" si="0">ROUND(((I8/H8*100)-100),0)</f>
        <v>43</v>
      </c>
    </row>
    <row r="9" spans="1:10" ht="16.5" customHeight="1" x14ac:dyDescent="0.25">
      <c r="A9" s="330"/>
      <c r="B9" s="326"/>
      <c r="C9" s="330"/>
      <c r="D9" s="326">
        <v>211</v>
      </c>
      <c r="E9" s="328" t="s">
        <v>302</v>
      </c>
      <c r="F9" s="4" t="s">
        <v>231</v>
      </c>
      <c r="G9" s="4" t="s">
        <v>141</v>
      </c>
      <c r="H9" s="154">
        <v>29000</v>
      </c>
      <c r="I9" s="154">
        <v>30450</v>
      </c>
      <c r="J9" s="129">
        <f t="shared" si="0"/>
        <v>5</v>
      </c>
    </row>
    <row r="10" spans="1:10" ht="44.25" customHeight="1" x14ac:dyDescent="0.25">
      <c r="A10" s="335"/>
      <c r="B10" s="336"/>
      <c r="C10" s="335"/>
      <c r="D10" s="336"/>
      <c r="E10" s="329"/>
      <c r="F10" s="4" t="s">
        <v>232</v>
      </c>
      <c r="G10" s="4" t="s">
        <v>233</v>
      </c>
      <c r="H10" s="61">
        <v>2474.7199999999998</v>
      </c>
      <c r="I10" s="61">
        <f>2598.46+8.62</f>
        <v>2607.08</v>
      </c>
      <c r="J10" s="129">
        <f t="shared" si="0"/>
        <v>5</v>
      </c>
    </row>
    <row r="11" spans="1:10" ht="23.25" customHeight="1" x14ac:dyDescent="0.25">
      <c r="A11" s="330"/>
      <c r="B11" s="326"/>
      <c r="C11" s="330"/>
      <c r="D11" s="326">
        <v>211</v>
      </c>
      <c r="E11" s="328" t="s">
        <v>234</v>
      </c>
      <c r="F11" s="4" t="s">
        <v>235</v>
      </c>
      <c r="G11" s="4" t="s">
        <v>139</v>
      </c>
      <c r="H11" s="154">
        <v>2570</v>
      </c>
      <c r="I11" s="154">
        <v>2570</v>
      </c>
      <c r="J11" s="129">
        <f t="shared" si="0"/>
        <v>0</v>
      </c>
    </row>
    <row r="12" spans="1:10" ht="39.75" customHeight="1" x14ac:dyDescent="0.25">
      <c r="A12" s="335"/>
      <c r="B12" s="336"/>
      <c r="C12" s="335"/>
      <c r="D12" s="336"/>
      <c r="E12" s="329"/>
      <c r="F12" s="4" t="s">
        <v>232</v>
      </c>
      <c r="G12" s="4" t="s">
        <v>233</v>
      </c>
      <c r="H12" s="61">
        <v>595.24</v>
      </c>
      <c r="I12" s="61">
        <v>595.24</v>
      </c>
      <c r="J12" s="129">
        <f t="shared" si="0"/>
        <v>0</v>
      </c>
    </row>
    <row r="13" spans="1:10" ht="15.75" customHeight="1" x14ac:dyDescent="0.25">
      <c r="A13" s="330"/>
      <c r="B13" s="326"/>
      <c r="C13" s="330"/>
      <c r="D13" s="326">
        <v>211</v>
      </c>
      <c r="E13" s="328" t="s">
        <v>303</v>
      </c>
      <c r="F13" s="4" t="s">
        <v>304</v>
      </c>
      <c r="G13" s="4" t="s">
        <v>141</v>
      </c>
      <c r="H13" s="154">
        <f>48669-8</f>
        <v>48661</v>
      </c>
      <c r="I13" s="154">
        <f>49160-8</f>
        <v>49152</v>
      </c>
      <c r="J13" s="129">
        <f>ROUND(((I13/H13*100)-100),0)</f>
        <v>1</v>
      </c>
    </row>
    <row r="14" spans="1:10" ht="47.25" customHeight="1" x14ac:dyDescent="0.25">
      <c r="A14" s="335"/>
      <c r="B14" s="336"/>
      <c r="C14" s="335"/>
      <c r="D14" s="336"/>
      <c r="E14" s="329"/>
      <c r="F14" s="4" t="s">
        <v>232</v>
      </c>
      <c r="G14" s="4" t="s">
        <v>233</v>
      </c>
      <c r="H14" s="61">
        <f>3804.82-0.67</f>
        <v>3804.15</v>
      </c>
      <c r="I14" s="61">
        <f>3853.86-0.67</f>
        <v>3853.19</v>
      </c>
      <c r="J14" s="129">
        <f t="shared" ref="J14:J16" si="1">ROUND(((I14/H14*100)-100),0)</f>
        <v>1</v>
      </c>
    </row>
    <row r="15" spans="1:10" ht="15.75" customHeight="1" x14ac:dyDescent="0.25">
      <c r="A15" s="330"/>
      <c r="B15" s="326"/>
      <c r="C15" s="330"/>
      <c r="D15" s="326">
        <v>211</v>
      </c>
      <c r="E15" s="328" t="s">
        <v>305</v>
      </c>
      <c r="F15" s="4" t="s">
        <v>306</v>
      </c>
      <c r="G15" s="4" t="s">
        <v>139</v>
      </c>
      <c r="H15" s="154">
        <v>20</v>
      </c>
      <c r="I15" s="154">
        <v>20</v>
      </c>
      <c r="J15" s="129">
        <f t="shared" si="1"/>
        <v>0</v>
      </c>
    </row>
    <row r="16" spans="1:10" ht="34.5" customHeight="1" x14ac:dyDescent="0.25">
      <c r="A16" s="335"/>
      <c r="B16" s="336"/>
      <c r="C16" s="335"/>
      <c r="D16" s="336"/>
      <c r="E16" s="329"/>
      <c r="F16" s="4" t="s">
        <v>232</v>
      </c>
      <c r="G16" s="4" t="s">
        <v>233</v>
      </c>
      <c r="H16" s="61">
        <v>511.62</v>
      </c>
      <c r="I16" s="61">
        <v>511.62</v>
      </c>
      <c r="J16" s="129">
        <f t="shared" si="1"/>
        <v>0</v>
      </c>
    </row>
    <row r="17" spans="1:10" ht="19.5" customHeight="1" x14ac:dyDescent="0.25">
      <c r="A17" s="72"/>
      <c r="B17" s="251"/>
      <c r="C17" s="72"/>
      <c r="D17" s="251"/>
      <c r="E17" s="253"/>
      <c r="F17" s="254"/>
      <c r="G17" s="254"/>
      <c r="H17" s="254"/>
      <c r="I17" s="254"/>
      <c r="J17" s="255"/>
    </row>
    <row r="18" spans="1:10" ht="19.5" customHeight="1" x14ac:dyDescent="0.25">
      <c r="A18" s="125" t="s">
        <v>27</v>
      </c>
      <c r="B18" s="247">
        <v>1</v>
      </c>
      <c r="C18" s="125" t="s">
        <v>137</v>
      </c>
      <c r="D18" s="251"/>
      <c r="E18" s="337" t="s">
        <v>378</v>
      </c>
      <c r="F18" s="338"/>
      <c r="G18" s="338"/>
      <c r="H18" s="338"/>
      <c r="I18" s="338"/>
      <c r="J18" s="339"/>
    </row>
    <row r="19" spans="1:10" ht="23.25" customHeight="1" x14ac:dyDescent="0.25">
      <c r="A19" s="330"/>
      <c r="B19" s="326"/>
      <c r="C19" s="330"/>
      <c r="D19" s="326">
        <v>211</v>
      </c>
      <c r="E19" s="328" t="s">
        <v>230</v>
      </c>
      <c r="F19" s="4" t="s">
        <v>231</v>
      </c>
      <c r="G19" s="4" t="s">
        <v>141</v>
      </c>
      <c r="H19" s="154">
        <v>9</v>
      </c>
      <c r="I19" s="154">
        <v>9</v>
      </c>
      <c r="J19" s="129">
        <f>ROUND(((I19/H19*100)-100),0)</f>
        <v>0</v>
      </c>
    </row>
    <row r="20" spans="1:10" ht="40.5" customHeight="1" x14ac:dyDescent="0.25">
      <c r="A20" s="335"/>
      <c r="B20" s="336"/>
      <c r="C20" s="335"/>
      <c r="D20" s="336"/>
      <c r="E20" s="329"/>
      <c r="F20" s="4" t="s">
        <v>232</v>
      </c>
      <c r="G20" s="4" t="s">
        <v>233</v>
      </c>
      <c r="H20" s="61">
        <v>1.1000000000000001</v>
      </c>
      <c r="I20" s="61">
        <v>1.1000000000000001</v>
      </c>
      <c r="J20" s="129">
        <f t="shared" ref="J20:J22" si="2">ROUND(((I20/H20*100)-100),0)</f>
        <v>0</v>
      </c>
    </row>
    <row r="21" spans="1:10" ht="25.5" customHeight="1" x14ac:dyDescent="0.25">
      <c r="A21" s="330"/>
      <c r="B21" s="326"/>
      <c r="C21" s="330"/>
      <c r="D21" s="326">
        <v>211</v>
      </c>
      <c r="E21" s="328" t="s">
        <v>303</v>
      </c>
      <c r="F21" s="4" t="s">
        <v>304</v>
      </c>
      <c r="G21" s="4" t="s">
        <v>141</v>
      </c>
      <c r="H21" s="154">
        <v>8</v>
      </c>
      <c r="I21" s="154">
        <v>8</v>
      </c>
      <c r="J21" s="129">
        <f>ROUND(((I21/H21*100)-100),0)</f>
        <v>0</v>
      </c>
    </row>
    <row r="22" spans="1:10" ht="42.75" customHeight="1" x14ac:dyDescent="0.25">
      <c r="A22" s="335"/>
      <c r="B22" s="336"/>
      <c r="C22" s="335"/>
      <c r="D22" s="336"/>
      <c r="E22" s="329"/>
      <c r="F22" s="4" t="s">
        <v>232</v>
      </c>
      <c r="G22" s="4" t="s">
        <v>233</v>
      </c>
      <c r="H22" s="61">
        <v>0.67</v>
      </c>
      <c r="I22" s="61">
        <v>0.67</v>
      </c>
      <c r="J22" s="129">
        <f t="shared" si="2"/>
        <v>0</v>
      </c>
    </row>
    <row r="23" spans="1:10" ht="24" customHeight="1" x14ac:dyDescent="0.25">
      <c r="A23" s="62" t="s">
        <v>27</v>
      </c>
      <c r="B23" s="63">
        <v>2</v>
      </c>
      <c r="C23" s="62"/>
      <c r="D23" s="63"/>
      <c r="E23" s="343" t="s">
        <v>21</v>
      </c>
      <c r="F23" s="344"/>
      <c r="G23" s="344"/>
      <c r="H23" s="344"/>
      <c r="I23" s="344"/>
      <c r="J23" s="345"/>
    </row>
    <row r="24" spans="1:10" ht="18.75" customHeight="1" x14ac:dyDescent="0.25">
      <c r="A24" s="72" t="s">
        <v>27</v>
      </c>
      <c r="B24" s="251">
        <v>2</v>
      </c>
      <c r="C24" s="72" t="s">
        <v>28</v>
      </c>
      <c r="D24" s="251"/>
      <c r="E24" s="340" t="s">
        <v>91</v>
      </c>
      <c r="F24" s="341"/>
      <c r="G24" s="341"/>
      <c r="H24" s="341"/>
      <c r="I24" s="341"/>
      <c r="J24" s="342"/>
    </row>
    <row r="25" spans="1:10" ht="20.25" customHeight="1" x14ac:dyDescent="0.25">
      <c r="A25" s="72" t="s">
        <v>27</v>
      </c>
      <c r="B25" s="251">
        <v>2</v>
      </c>
      <c r="C25" s="72" t="s">
        <v>115</v>
      </c>
      <c r="D25" s="251"/>
      <c r="E25" s="340" t="s">
        <v>379</v>
      </c>
      <c r="F25" s="341"/>
      <c r="G25" s="341"/>
      <c r="H25" s="341"/>
      <c r="I25" s="341"/>
      <c r="J25" s="342"/>
    </row>
    <row r="26" spans="1:10" ht="15" customHeight="1" x14ac:dyDescent="0.25">
      <c r="A26" s="72" t="s">
        <v>27</v>
      </c>
      <c r="B26" s="251">
        <v>2</v>
      </c>
      <c r="C26" s="72" t="s">
        <v>130</v>
      </c>
      <c r="D26" s="251">
        <v>2</v>
      </c>
      <c r="E26" s="340" t="s">
        <v>167</v>
      </c>
      <c r="F26" s="341"/>
      <c r="G26" s="341"/>
      <c r="H26" s="341"/>
      <c r="I26" s="341"/>
      <c r="J26" s="342"/>
    </row>
    <row r="27" spans="1:10" ht="14.25" customHeight="1" x14ac:dyDescent="0.25">
      <c r="A27" s="72" t="s">
        <v>27</v>
      </c>
      <c r="B27" s="251">
        <v>4</v>
      </c>
      <c r="C27" s="72"/>
      <c r="D27" s="251"/>
      <c r="E27" s="340" t="s">
        <v>380</v>
      </c>
      <c r="F27" s="341"/>
      <c r="G27" s="341"/>
      <c r="H27" s="341"/>
      <c r="I27" s="341"/>
      <c r="J27" s="342"/>
    </row>
    <row r="28" spans="1:10" ht="19.5" customHeight="1" x14ac:dyDescent="0.25">
      <c r="A28" s="330"/>
      <c r="B28" s="326"/>
      <c r="C28" s="330"/>
      <c r="D28" s="326">
        <v>211</v>
      </c>
      <c r="E28" s="328" t="s">
        <v>237</v>
      </c>
      <c r="F28" s="4" t="s">
        <v>238</v>
      </c>
      <c r="G28" s="4" t="s">
        <v>139</v>
      </c>
      <c r="H28" s="154">
        <f>205-2</f>
        <v>203</v>
      </c>
      <c r="I28" s="154">
        <f>212-2</f>
        <v>210</v>
      </c>
      <c r="J28" s="129">
        <f t="shared" ref="J28:J34" si="3">ROUND(((I28/H28*100)-100),0)</f>
        <v>3</v>
      </c>
    </row>
    <row r="29" spans="1:10" ht="17.25" customHeight="1" x14ac:dyDescent="0.25">
      <c r="A29" s="331"/>
      <c r="B29" s="332"/>
      <c r="C29" s="331"/>
      <c r="D29" s="332"/>
      <c r="E29" s="333"/>
      <c r="F29" s="122" t="s">
        <v>308</v>
      </c>
      <c r="G29" s="124" t="s">
        <v>141</v>
      </c>
      <c r="H29" s="123">
        <f>111500-890</f>
        <v>110610</v>
      </c>
      <c r="I29" s="123">
        <f>113774-890</f>
        <v>112884</v>
      </c>
      <c r="J29" s="129">
        <f t="shared" si="3"/>
        <v>2</v>
      </c>
    </row>
    <row r="30" spans="1:10" ht="37.5" customHeight="1" x14ac:dyDescent="0.25">
      <c r="A30" s="327"/>
      <c r="B30" s="327"/>
      <c r="C30" s="327"/>
      <c r="D30" s="327"/>
      <c r="E30" s="334"/>
      <c r="F30" s="4" t="s">
        <v>232</v>
      </c>
      <c r="G30" s="4" t="s">
        <v>233</v>
      </c>
      <c r="H30" s="61">
        <f>57863.73-453.17</f>
        <v>57410.560000000005</v>
      </c>
      <c r="I30" s="61">
        <f>57863.73-5-453.17</f>
        <v>57405.560000000005</v>
      </c>
      <c r="J30" s="129">
        <f t="shared" si="3"/>
        <v>0</v>
      </c>
    </row>
    <row r="31" spans="1:10" ht="26.25" customHeight="1" x14ac:dyDescent="0.25">
      <c r="A31" s="330"/>
      <c r="B31" s="351"/>
      <c r="C31" s="330"/>
      <c r="D31" s="326">
        <v>211</v>
      </c>
      <c r="E31" s="328" t="s">
        <v>236</v>
      </c>
      <c r="F31" s="4" t="s">
        <v>307</v>
      </c>
      <c r="G31" s="4" t="s">
        <v>139</v>
      </c>
      <c r="H31" s="154">
        <v>20</v>
      </c>
      <c r="I31" s="154">
        <v>20</v>
      </c>
      <c r="J31" s="129">
        <f t="shared" si="3"/>
        <v>0</v>
      </c>
    </row>
    <row r="32" spans="1:10" ht="34.5" customHeight="1" x14ac:dyDescent="0.25">
      <c r="A32" s="335"/>
      <c r="B32" s="352"/>
      <c r="C32" s="335"/>
      <c r="D32" s="336"/>
      <c r="E32" s="329"/>
      <c r="F32" s="4" t="s">
        <v>232</v>
      </c>
      <c r="G32" s="4" t="s">
        <v>233</v>
      </c>
      <c r="H32" s="61">
        <f>3300.6</f>
        <v>3300.6</v>
      </c>
      <c r="I32" s="61">
        <f>3300.6</f>
        <v>3300.6</v>
      </c>
      <c r="J32" s="129">
        <f t="shared" si="3"/>
        <v>0</v>
      </c>
    </row>
    <row r="33" spans="1:11" ht="15.75" customHeight="1" x14ac:dyDescent="0.25">
      <c r="A33" s="330"/>
      <c r="B33" s="326"/>
      <c r="C33" s="330"/>
      <c r="D33" s="326">
        <v>211</v>
      </c>
      <c r="E33" s="328" t="s">
        <v>351</v>
      </c>
      <c r="F33" s="4" t="s">
        <v>352</v>
      </c>
      <c r="G33" s="4" t="s">
        <v>139</v>
      </c>
      <c r="H33" s="154">
        <v>79</v>
      </c>
      <c r="I33" s="154">
        <v>80</v>
      </c>
      <c r="J33" s="129">
        <f t="shared" si="3"/>
        <v>1</v>
      </c>
    </row>
    <row r="34" spans="1:11" ht="33" customHeight="1" x14ac:dyDescent="0.25">
      <c r="A34" s="335"/>
      <c r="B34" s="336"/>
      <c r="C34" s="335"/>
      <c r="D34" s="336"/>
      <c r="E34" s="329"/>
      <c r="F34" s="4" t="s">
        <v>232</v>
      </c>
      <c r="G34" s="4" t="s">
        <v>233</v>
      </c>
      <c r="H34" s="61">
        <f>1886.16-23.58</f>
        <v>1862.5800000000002</v>
      </c>
      <c r="I34" s="61">
        <f>1886.16-23.58</f>
        <v>1862.5800000000002</v>
      </c>
      <c r="J34" s="129">
        <f t="shared" si="3"/>
        <v>0</v>
      </c>
    </row>
    <row r="35" spans="1:11" ht="15.75" customHeight="1" x14ac:dyDescent="0.25">
      <c r="A35" s="125" t="s">
        <v>27</v>
      </c>
      <c r="B35" s="247">
        <v>2</v>
      </c>
      <c r="C35" s="125" t="s">
        <v>124</v>
      </c>
      <c r="D35" s="247"/>
      <c r="E35" s="337" t="s">
        <v>125</v>
      </c>
      <c r="F35" s="338"/>
      <c r="G35" s="338"/>
      <c r="H35" s="338"/>
      <c r="I35" s="338"/>
      <c r="J35" s="339"/>
      <c r="K35" s="126"/>
    </row>
    <row r="36" spans="1:11" ht="15.75" customHeight="1" x14ac:dyDescent="0.25">
      <c r="A36" s="330"/>
      <c r="B36" s="326"/>
      <c r="C36" s="330"/>
      <c r="D36" s="326">
        <v>211</v>
      </c>
      <c r="E36" s="328" t="s">
        <v>239</v>
      </c>
      <c r="F36" s="4" t="s">
        <v>142</v>
      </c>
      <c r="G36" s="4" t="s">
        <v>139</v>
      </c>
      <c r="H36" s="154">
        <f>2327-25</f>
        <v>2302</v>
      </c>
      <c r="I36" s="154">
        <f>2327-25</f>
        <v>2302</v>
      </c>
      <c r="J36" s="129">
        <f t="shared" ref="J36:J43" si="4">ROUND(((I36/H36*100)-100),0)</f>
        <v>0</v>
      </c>
    </row>
    <row r="37" spans="1:11" ht="44.25" customHeight="1" x14ac:dyDescent="0.25">
      <c r="A37" s="335"/>
      <c r="B37" s="336"/>
      <c r="C37" s="335"/>
      <c r="D37" s="336"/>
      <c r="E37" s="329"/>
      <c r="F37" s="4" t="s">
        <v>232</v>
      </c>
      <c r="G37" s="4" t="s">
        <v>233</v>
      </c>
      <c r="H37" s="61">
        <f>429.3-4.58</f>
        <v>424.72</v>
      </c>
      <c r="I37" s="61">
        <f>429.3-4.58</f>
        <v>424.72</v>
      </c>
      <c r="J37" s="129">
        <f t="shared" si="4"/>
        <v>0</v>
      </c>
    </row>
    <row r="38" spans="1:11" ht="17.25" customHeight="1" x14ac:dyDescent="0.25">
      <c r="A38" s="326"/>
      <c r="B38" s="326"/>
      <c r="C38" s="326"/>
      <c r="D38" s="326">
        <v>211</v>
      </c>
      <c r="E38" s="328" t="s">
        <v>309</v>
      </c>
      <c r="F38" s="4" t="s">
        <v>140</v>
      </c>
      <c r="G38" s="4" t="s">
        <v>141</v>
      </c>
      <c r="H38" s="154">
        <f>7031-4</f>
        <v>7027</v>
      </c>
      <c r="I38" s="154">
        <f>7311-4</f>
        <v>7307</v>
      </c>
      <c r="J38" s="129">
        <f t="shared" si="4"/>
        <v>4</v>
      </c>
    </row>
    <row r="39" spans="1:11" ht="45" customHeight="1" x14ac:dyDescent="0.25">
      <c r="A39" s="327"/>
      <c r="B39" s="327"/>
      <c r="C39" s="327"/>
      <c r="D39" s="327"/>
      <c r="E39" s="329"/>
      <c r="F39" s="4" t="s">
        <v>232</v>
      </c>
      <c r="G39" s="4" t="s">
        <v>233</v>
      </c>
      <c r="H39" s="61">
        <f>1651.77-20.23</f>
        <v>1631.54</v>
      </c>
      <c r="I39" s="61">
        <f>1651.77-48.77-20.23</f>
        <v>1582.77</v>
      </c>
      <c r="J39" s="129">
        <f t="shared" si="4"/>
        <v>-3</v>
      </c>
    </row>
    <row r="40" spans="1:11" ht="15" customHeight="1" x14ac:dyDescent="0.25">
      <c r="A40" s="326"/>
      <c r="B40" s="326"/>
      <c r="C40" s="326"/>
      <c r="D40" s="326">
        <v>211</v>
      </c>
      <c r="E40" s="328" t="s">
        <v>311</v>
      </c>
      <c r="F40" s="4" t="s">
        <v>140</v>
      </c>
      <c r="G40" s="4" t="s">
        <v>141</v>
      </c>
      <c r="H40" s="154">
        <f>2880-3</f>
        <v>2877</v>
      </c>
      <c r="I40" s="154">
        <f>2880-3</f>
        <v>2877</v>
      </c>
      <c r="J40" s="129">
        <f t="shared" si="4"/>
        <v>0</v>
      </c>
    </row>
    <row r="41" spans="1:11" ht="81" hidden="1" customHeight="1" x14ac:dyDescent="0.25">
      <c r="A41" s="327"/>
      <c r="B41" s="327"/>
      <c r="C41" s="327"/>
      <c r="D41" s="327"/>
      <c r="E41" s="329"/>
      <c r="F41" s="4" t="s">
        <v>232</v>
      </c>
      <c r="G41" s="4" t="s">
        <v>233</v>
      </c>
      <c r="H41" s="61">
        <f>923.8-11.86</f>
        <v>911.93999999999994</v>
      </c>
      <c r="I41" s="61">
        <f>923.8-11.86</f>
        <v>911.93999999999994</v>
      </c>
      <c r="J41" s="129">
        <f t="shared" si="4"/>
        <v>0</v>
      </c>
    </row>
    <row r="42" spans="1:11" ht="24.75" customHeight="1" x14ac:dyDescent="0.25">
      <c r="A42" s="326"/>
      <c r="B42" s="326"/>
      <c r="C42" s="326"/>
      <c r="D42" s="326">
        <v>211</v>
      </c>
      <c r="E42" s="367" t="s">
        <v>312</v>
      </c>
      <c r="F42" s="4" t="s">
        <v>313</v>
      </c>
      <c r="G42" s="4" t="s">
        <v>139</v>
      </c>
      <c r="H42" s="154">
        <v>32</v>
      </c>
      <c r="I42" s="154">
        <v>32</v>
      </c>
      <c r="J42" s="129">
        <f t="shared" si="4"/>
        <v>0</v>
      </c>
    </row>
    <row r="43" spans="1:11" ht="41.25" customHeight="1" x14ac:dyDescent="0.25">
      <c r="A43" s="327"/>
      <c r="B43" s="327"/>
      <c r="C43" s="327"/>
      <c r="D43" s="327"/>
      <c r="E43" s="368"/>
      <c r="F43" s="4" t="s">
        <v>232</v>
      </c>
      <c r="G43" s="4" t="s">
        <v>233</v>
      </c>
      <c r="H43" s="61">
        <v>429.3</v>
      </c>
      <c r="I43" s="61">
        <v>429.3</v>
      </c>
      <c r="J43" s="129">
        <f t="shared" si="4"/>
        <v>0</v>
      </c>
    </row>
    <row r="44" spans="1:11" ht="21.75" customHeight="1" x14ac:dyDescent="0.25">
      <c r="A44" s="125" t="s">
        <v>27</v>
      </c>
      <c r="B44" s="247">
        <v>2</v>
      </c>
      <c r="C44" s="125" t="s">
        <v>130</v>
      </c>
      <c r="D44" s="247"/>
      <c r="E44" s="337" t="s">
        <v>378</v>
      </c>
      <c r="F44" s="338"/>
      <c r="G44" s="338"/>
      <c r="H44" s="338"/>
      <c r="I44" s="338"/>
      <c r="J44" s="339"/>
      <c r="K44" s="126"/>
    </row>
    <row r="45" spans="1:11" ht="18" customHeight="1" x14ac:dyDescent="0.25">
      <c r="A45" s="330"/>
      <c r="B45" s="326"/>
      <c r="C45" s="330"/>
      <c r="D45" s="326">
        <v>211</v>
      </c>
      <c r="E45" s="328" t="s">
        <v>237</v>
      </c>
      <c r="F45" s="4" t="s">
        <v>238</v>
      </c>
      <c r="G45" s="4" t="s">
        <v>139</v>
      </c>
      <c r="H45" s="154">
        <v>2</v>
      </c>
      <c r="I45" s="154">
        <v>2</v>
      </c>
      <c r="J45" s="129">
        <f t="shared" ref="J45:J55" si="5">ROUND(((I45/H45*100)-100),0)</f>
        <v>0</v>
      </c>
      <c r="K45" s="126"/>
    </row>
    <row r="46" spans="1:11" ht="19.5" customHeight="1" x14ac:dyDescent="0.25">
      <c r="A46" s="331"/>
      <c r="B46" s="332"/>
      <c r="C46" s="331"/>
      <c r="D46" s="332"/>
      <c r="E46" s="333"/>
      <c r="F46" s="122" t="s">
        <v>308</v>
      </c>
      <c r="G46" s="124" t="s">
        <v>141</v>
      </c>
      <c r="H46" s="123">
        <v>890</v>
      </c>
      <c r="I46" s="123">
        <v>890</v>
      </c>
      <c r="J46" s="129">
        <f t="shared" si="5"/>
        <v>0</v>
      </c>
      <c r="K46" s="126"/>
    </row>
    <row r="47" spans="1:11" ht="35.25" customHeight="1" x14ac:dyDescent="0.25">
      <c r="A47" s="327"/>
      <c r="B47" s="327"/>
      <c r="C47" s="327"/>
      <c r="D47" s="327"/>
      <c r="E47" s="334"/>
      <c r="F47" s="4" t="s">
        <v>232</v>
      </c>
      <c r="G47" s="4" t="s">
        <v>233</v>
      </c>
      <c r="H47" s="61">
        <v>453.17</v>
      </c>
      <c r="I47" s="61">
        <v>453.17</v>
      </c>
      <c r="J47" s="129">
        <f t="shared" si="5"/>
        <v>0</v>
      </c>
      <c r="K47" s="126"/>
    </row>
    <row r="48" spans="1:11" ht="15" customHeight="1" x14ac:dyDescent="0.25">
      <c r="A48" s="330"/>
      <c r="B48" s="326"/>
      <c r="C48" s="330"/>
      <c r="D48" s="326">
        <v>211</v>
      </c>
      <c r="E48" s="328" t="s">
        <v>351</v>
      </c>
      <c r="F48" s="4" t="s">
        <v>352</v>
      </c>
      <c r="G48" s="4" t="s">
        <v>139</v>
      </c>
      <c r="H48" s="154">
        <v>1</v>
      </c>
      <c r="I48" s="154">
        <v>1</v>
      </c>
      <c r="J48" s="129">
        <f t="shared" si="5"/>
        <v>0</v>
      </c>
      <c r="K48" s="126"/>
    </row>
    <row r="49" spans="1:11" ht="35.25" customHeight="1" x14ac:dyDescent="0.25">
      <c r="A49" s="335"/>
      <c r="B49" s="336"/>
      <c r="C49" s="335"/>
      <c r="D49" s="336"/>
      <c r="E49" s="329"/>
      <c r="F49" s="4" t="s">
        <v>232</v>
      </c>
      <c r="G49" s="4" t="s">
        <v>233</v>
      </c>
      <c r="H49" s="61">
        <v>23.58</v>
      </c>
      <c r="I49" s="61">
        <v>23.58</v>
      </c>
      <c r="J49" s="129">
        <f t="shared" si="5"/>
        <v>0</v>
      </c>
      <c r="K49" s="126"/>
    </row>
    <row r="50" spans="1:11" ht="21" customHeight="1" x14ac:dyDescent="0.25">
      <c r="A50" s="330"/>
      <c r="B50" s="326"/>
      <c r="C50" s="330"/>
      <c r="D50" s="326">
        <v>211</v>
      </c>
      <c r="E50" s="328" t="s">
        <v>239</v>
      </c>
      <c r="F50" s="4" t="s">
        <v>142</v>
      </c>
      <c r="G50" s="4" t="s">
        <v>139</v>
      </c>
      <c r="H50" s="154">
        <v>25</v>
      </c>
      <c r="I50" s="154">
        <v>25</v>
      </c>
      <c r="J50" s="129">
        <f t="shared" si="5"/>
        <v>0</v>
      </c>
    </row>
    <row r="51" spans="1:11" ht="45.75" customHeight="1" x14ac:dyDescent="0.25">
      <c r="A51" s="335"/>
      <c r="B51" s="336"/>
      <c r="C51" s="335"/>
      <c r="D51" s="336"/>
      <c r="E51" s="329"/>
      <c r="F51" s="4" t="s">
        <v>232</v>
      </c>
      <c r="G51" s="4" t="s">
        <v>233</v>
      </c>
      <c r="H51" s="61">
        <v>4.58</v>
      </c>
      <c r="I51" s="61">
        <v>4.58</v>
      </c>
      <c r="J51" s="129">
        <f t="shared" si="5"/>
        <v>0</v>
      </c>
    </row>
    <row r="52" spans="1:11" ht="21" customHeight="1" x14ac:dyDescent="0.25">
      <c r="A52" s="326"/>
      <c r="B52" s="326"/>
      <c r="C52" s="326"/>
      <c r="D52" s="326">
        <v>211</v>
      </c>
      <c r="E52" s="328" t="s">
        <v>309</v>
      </c>
      <c r="F52" s="4" t="s">
        <v>140</v>
      </c>
      <c r="G52" s="4" t="s">
        <v>141</v>
      </c>
      <c r="H52" s="154">
        <v>4</v>
      </c>
      <c r="I52" s="154">
        <v>4</v>
      </c>
      <c r="J52" s="129">
        <f t="shared" si="5"/>
        <v>0</v>
      </c>
    </row>
    <row r="53" spans="1:11" ht="35.25" customHeight="1" x14ac:dyDescent="0.25">
      <c r="A53" s="327"/>
      <c r="B53" s="327"/>
      <c r="C53" s="327"/>
      <c r="D53" s="327"/>
      <c r="E53" s="329"/>
      <c r="F53" s="4" t="s">
        <v>232</v>
      </c>
      <c r="G53" s="4" t="s">
        <v>233</v>
      </c>
      <c r="H53" s="61">
        <v>20.23</v>
      </c>
      <c r="I53" s="61">
        <v>20.23</v>
      </c>
      <c r="J53" s="129">
        <f t="shared" si="5"/>
        <v>0</v>
      </c>
    </row>
    <row r="54" spans="1:11" ht="21.75" customHeight="1" x14ac:dyDescent="0.25">
      <c r="A54" s="326"/>
      <c r="B54" s="326"/>
      <c r="C54" s="326"/>
      <c r="D54" s="326">
        <v>211</v>
      </c>
      <c r="E54" s="328" t="s">
        <v>311</v>
      </c>
      <c r="F54" s="4" t="s">
        <v>140</v>
      </c>
      <c r="G54" s="4" t="s">
        <v>141</v>
      </c>
      <c r="H54" s="154">
        <v>3</v>
      </c>
      <c r="I54" s="154">
        <v>3</v>
      </c>
      <c r="J54" s="129">
        <f t="shared" si="5"/>
        <v>0</v>
      </c>
    </row>
    <row r="55" spans="1:11" ht="36.75" customHeight="1" x14ac:dyDescent="0.25">
      <c r="A55" s="327"/>
      <c r="B55" s="327"/>
      <c r="C55" s="327"/>
      <c r="D55" s="327"/>
      <c r="E55" s="329"/>
      <c r="F55" s="4" t="s">
        <v>232</v>
      </c>
      <c r="G55" s="4" t="s">
        <v>233</v>
      </c>
      <c r="H55" s="61">
        <v>11.86</v>
      </c>
      <c r="I55" s="61">
        <v>11.86</v>
      </c>
      <c r="J55" s="129">
        <f t="shared" si="5"/>
        <v>0</v>
      </c>
    </row>
    <row r="56" spans="1:11" ht="17.25" customHeight="1" x14ac:dyDescent="0.25">
      <c r="A56" s="363" t="s">
        <v>27</v>
      </c>
      <c r="B56" s="365">
        <v>2</v>
      </c>
      <c r="C56" s="363" t="s">
        <v>220</v>
      </c>
      <c r="D56" s="326"/>
      <c r="E56" s="355" t="s">
        <v>315</v>
      </c>
      <c r="F56" s="356"/>
      <c r="G56" s="356"/>
      <c r="H56" s="356"/>
      <c r="I56" s="356"/>
      <c r="J56" s="357"/>
    </row>
    <row r="57" spans="1:11" ht="10.5" customHeight="1" x14ac:dyDescent="0.25">
      <c r="A57" s="364"/>
      <c r="B57" s="366"/>
      <c r="C57" s="364"/>
      <c r="D57" s="336"/>
      <c r="E57" s="358"/>
      <c r="F57" s="359"/>
      <c r="G57" s="359"/>
      <c r="H57" s="359"/>
      <c r="I57" s="359"/>
      <c r="J57" s="360"/>
    </row>
    <row r="58" spans="1:11" ht="35.25" customHeight="1" x14ac:dyDescent="0.25">
      <c r="A58" s="361"/>
      <c r="B58" s="361"/>
      <c r="C58" s="361"/>
      <c r="D58" s="361" t="s">
        <v>310</v>
      </c>
      <c r="E58" s="328" t="s">
        <v>349</v>
      </c>
      <c r="F58" s="128" t="s">
        <v>329</v>
      </c>
      <c r="G58" s="172" t="s">
        <v>139</v>
      </c>
      <c r="H58" s="164">
        <v>20</v>
      </c>
      <c r="I58" s="164">
        <v>20</v>
      </c>
      <c r="J58" s="173">
        <f>ROUND(((I58/H58*100)-100),0)</f>
        <v>0</v>
      </c>
    </row>
    <row r="59" spans="1:11" ht="93" customHeight="1" x14ac:dyDescent="0.25">
      <c r="A59" s="362"/>
      <c r="B59" s="362"/>
      <c r="C59" s="362"/>
      <c r="D59" s="362"/>
      <c r="E59" s="329"/>
      <c r="F59" s="4" t="s">
        <v>232</v>
      </c>
      <c r="G59" s="252" t="s">
        <v>233</v>
      </c>
      <c r="H59" s="171">
        <v>947.96</v>
      </c>
      <c r="I59" s="171">
        <v>947.96</v>
      </c>
      <c r="J59" s="130">
        <f>ROUND(((I59/H59*100)-100),0)</f>
        <v>0</v>
      </c>
    </row>
    <row r="60" spans="1:11" ht="30.75" customHeight="1" x14ac:dyDescent="0.25">
      <c r="A60" s="353"/>
      <c r="B60" s="353"/>
      <c r="C60" s="353"/>
      <c r="D60" s="353">
        <v>211</v>
      </c>
      <c r="E60" s="328" t="s">
        <v>350</v>
      </c>
      <c r="F60" s="128" t="s">
        <v>329</v>
      </c>
      <c r="G60" s="20" t="s">
        <v>139</v>
      </c>
      <c r="H60" s="164">
        <v>10</v>
      </c>
      <c r="I60" s="164">
        <v>10</v>
      </c>
      <c r="J60" s="173">
        <f>ROUND(((I60/H60*100)-100),0)</f>
        <v>0</v>
      </c>
      <c r="K60" s="174"/>
    </row>
    <row r="61" spans="1:11" ht="67.5" customHeight="1" x14ac:dyDescent="0.25">
      <c r="A61" s="354"/>
      <c r="B61" s="354"/>
      <c r="C61" s="354"/>
      <c r="D61" s="354"/>
      <c r="E61" s="329"/>
      <c r="F61" s="4" t="s">
        <v>232</v>
      </c>
      <c r="G61" s="252" t="s">
        <v>233</v>
      </c>
      <c r="H61" s="171">
        <v>737.33</v>
      </c>
      <c r="I61" s="171">
        <v>737.33</v>
      </c>
      <c r="J61" s="130">
        <f>ROUND(((I61/H61*100)-100),0)</f>
        <v>0</v>
      </c>
    </row>
    <row r="62" spans="1:11" ht="16.5" customHeight="1" x14ac:dyDescent="0.25">
      <c r="A62" s="330"/>
      <c r="B62" s="326"/>
      <c r="C62" s="330"/>
      <c r="D62" s="326">
        <v>211</v>
      </c>
      <c r="E62" s="328" t="s">
        <v>351</v>
      </c>
      <c r="F62" s="4" t="s">
        <v>352</v>
      </c>
      <c r="G62" s="4" t="s">
        <v>139</v>
      </c>
      <c r="H62" s="154">
        <v>80</v>
      </c>
      <c r="I62" s="154">
        <v>81</v>
      </c>
      <c r="J62" s="129">
        <f t="shared" ref="J62:J63" si="6">ROUND(((I62/H62*100)-100),0)</f>
        <v>1</v>
      </c>
    </row>
    <row r="63" spans="1:11" ht="40.5" customHeight="1" x14ac:dyDescent="0.25">
      <c r="A63" s="335"/>
      <c r="B63" s="336"/>
      <c r="C63" s="335"/>
      <c r="D63" s="336"/>
      <c r="E63" s="329"/>
      <c r="F63" s="4" t="s">
        <v>232</v>
      </c>
      <c r="G63" s="4" t="s">
        <v>233</v>
      </c>
      <c r="H63" s="61">
        <v>1886.16</v>
      </c>
      <c r="I63" s="61">
        <v>1886.16</v>
      </c>
      <c r="J63" s="129">
        <f t="shared" si="6"/>
        <v>0</v>
      </c>
    </row>
    <row r="64" spans="1:11" s="126" customFormat="1" ht="21.75" customHeight="1" x14ac:dyDescent="0.25">
      <c r="A64" s="125" t="s">
        <v>27</v>
      </c>
      <c r="B64" s="226">
        <v>2</v>
      </c>
      <c r="C64" s="125" t="s">
        <v>124</v>
      </c>
      <c r="D64" s="226"/>
      <c r="E64" s="337" t="s">
        <v>125</v>
      </c>
      <c r="F64" s="338"/>
      <c r="G64" s="338"/>
      <c r="H64" s="338"/>
      <c r="I64" s="338"/>
      <c r="J64" s="339"/>
    </row>
    <row r="65" spans="1:11" ht="19.5" customHeight="1" x14ac:dyDescent="0.25">
      <c r="A65" s="330"/>
      <c r="B65" s="326"/>
      <c r="C65" s="330"/>
      <c r="D65" s="326">
        <v>211</v>
      </c>
      <c r="E65" s="328" t="s">
        <v>239</v>
      </c>
      <c r="F65" s="4" t="s">
        <v>142</v>
      </c>
      <c r="G65" s="4" t="s">
        <v>139</v>
      </c>
      <c r="H65" s="154">
        <v>2327</v>
      </c>
      <c r="I65" s="154">
        <v>2327</v>
      </c>
      <c r="J65" s="129">
        <f t="shared" ref="J65:J72" si="7">ROUND(((I65/H65*100)-100),0)</f>
        <v>0</v>
      </c>
    </row>
    <row r="66" spans="1:11" ht="45" customHeight="1" x14ac:dyDescent="0.25">
      <c r="A66" s="335"/>
      <c r="B66" s="336"/>
      <c r="C66" s="335"/>
      <c r="D66" s="336"/>
      <c r="E66" s="329"/>
      <c r="F66" s="4" t="s">
        <v>232</v>
      </c>
      <c r="G66" s="4" t="s">
        <v>233</v>
      </c>
      <c r="H66" s="61">
        <v>429.3</v>
      </c>
      <c r="I66" s="61">
        <v>429.3</v>
      </c>
      <c r="J66" s="129">
        <f t="shared" si="7"/>
        <v>0</v>
      </c>
    </row>
    <row r="67" spans="1:11" ht="19.5" customHeight="1" x14ac:dyDescent="0.25">
      <c r="A67" s="326"/>
      <c r="B67" s="326"/>
      <c r="C67" s="326"/>
      <c r="D67" s="326">
        <v>211</v>
      </c>
      <c r="E67" s="328" t="s">
        <v>309</v>
      </c>
      <c r="F67" s="4" t="s">
        <v>140</v>
      </c>
      <c r="G67" s="4" t="s">
        <v>141</v>
      </c>
      <c r="H67" s="154">
        <v>7031</v>
      </c>
      <c r="I67" s="154">
        <v>7311</v>
      </c>
      <c r="J67" s="129">
        <f t="shared" si="7"/>
        <v>4</v>
      </c>
    </row>
    <row r="68" spans="1:11" ht="36.75" customHeight="1" x14ac:dyDescent="0.25">
      <c r="A68" s="327"/>
      <c r="B68" s="327"/>
      <c r="C68" s="327"/>
      <c r="D68" s="327"/>
      <c r="E68" s="329"/>
      <c r="F68" s="4" t="s">
        <v>232</v>
      </c>
      <c r="G68" s="4" t="s">
        <v>233</v>
      </c>
      <c r="H68" s="61">
        <v>1651.77</v>
      </c>
      <c r="I68" s="61">
        <v>1603</v>
      </c>
      <c r="J68" s="129">
        <f t="shared" si="7"/>
        <v>-3</v>
      </c>
    </row>
    <row r="69" spans="1:11" ht="18" customHeight="1" x14ac:dyDescent="0.25">
      <c r="A69" s="326"/>
      <c r="B69" s="326"/>
      <c r="C69" s="326"/>
      <c r="D69" s="326">
        <v>211</v>
      </c>
      <c r="E69" s="328" t="s">
        <v>311</v>
      </c>
      <c r="F69" s="4" t="s">
        <v>140</v>
      </c>
      <c r="G69" s="4" t="s">
        <v>141</v>
      </c>
      <c r="H69" s="154">
        <v>2880</v>
      </c>
      <c r="I69" s="154">
        <v>2880</v>
      </c>
      <c r="J69" s="129">
        <f t="shared" si="7"/>
        <v>0</v>
      </c>
    </row>
    <row r="70" spans="1:11" ht="36.75" customHeight="1" x14ac:dyDescent="0.25">
      <c r="A70" s="327"/>
      <c r="B70" s="327"/>
      <c r="C70" s="327"/>
      <c r="D70" s="327"/>
      <c r="E70" s="329"/>
      <c r="F70" s="4" t="s">
        <v>232</v>
      </c>
      <c r="G70" s="4" t="s">
        <v>233</v>
      </c>
      <c r="H70" s="61">
        <v>923.8</v>
      </c>
      <c r="I70" s="61">
        <v>923.8</v>
      </c>
      <c r="J70" s="129">
        <f t="shared" si="7"/>
        <v>0</v>
      </c>
    </row>
    <row r="71" spans="1:11" ht="18.75" customHeight="1" x14ac:dyDescent="0.25">
      <c r="A71" s="326"/>
      <c r="B71" s="326"/>
      <c r="C71" s="326"/>
      <c r="D71" s="326">
        <v>211</v>
      </c>
      <c r="E71" s="367" t="s">
        <v>312</v>
      </c>
      <c r="F71" s="4" t="s">
        <v>313</v>
      </c>
      <c r="G71" s="4" t="s">
        <v>139</v>
      </c>
      <c r="H71" s="154">
        <v>32</v>
      </c>
      <c r="I71" s="154">
        <v>32</v>
      </c>
      <c r="J71" s="129">
        <f t="shared" si="7"/>
        <v>0</v>
      </c>
    </row>
    <row r="72" spans="1:11" ht="40.5" customHeight="1" x14ac:dyDescent="0.25">
      <c r="A72" s="327"/>
      <c r="B72" s="327"/>
      <c r="C72" s="327"/>
      <c r="D72" s="327"/>
      <c r="E72" s="368"/>
      <c r="F72" s="4" t="s">
        <v>232</v>
      </c>
      <c r="G72" s="4" t="s">
        <v>233</v>
      </c>
      <c r="H72" s="61">
        <v>429.3</v>
      </c>
      <c r="I72" s="61">
        <v>429.3</v>
      </c>
      <c r="J72" s="129">
        <f t="shared" si="7"/>
        <v>0</v>
      </c>
    </row>
    <row r="73" spans="1:11" ht="15" customHeight="1" x14ac:dyDescent="0.25">
      <c r="A73" s="330" t="s">
        <v>27</v>
      </c>
      <c r="B73" s="326">
        <v>2</v>
      </c>
      <c r="C73" s="330" t="s">
        <v>220</v>
      </c>
      <c r="D73" s="326"/>
      <c r="E73" s="355" t="s">
        <v>315</v>
      </c>
      <c r="F73" s="356"/>
      <c r="G73" s="356"/>
      <c r="H73" s="356"/>
      <c r="I73" s="356"/>
      <c r="J73" s="357"/>
    </row>
    <row r="74" spans="1:11" ht="11.25" customHeight="1" x14ac:dyDescent="0.25">
      <c r="A74" s="335"/>
      <c r="B74" s="336"/>
      <c r="C74" s="335"/>
      <c r="D74" s="336"/>
      <c r="E74" s="358"/>
      <c r="F74" s="359"/>
      <c r="G74" s="359"/>
      <c r="H74" s="359"/>
      <c r="I74" s="359"/>
      <c r="J74" s="360"/>
    </row>
    <row r="75" spans="1:11" ht="21" customHeight="1" x14ac:dyDescent="0.25">
      <c r="A75" s="361"/>
      <c r="B75" s="361"/>
      <c r="C75" s="361"/>
      <c r="D75" s="361" t="s">
        <v>310</v>
      </c>
      <c r="E75" s="328" t="s">
        <v>349</v>
      </c>
      <c r="F75" s="128" t="s">
        <v>329</v>
      </c>
      <c r="G75" s="172" t="s">
        <v>139</v>
      </c>
      <c r="H75" s="164">
        <v>20</v>
      </c>
      <c r="I75" s="164">
        <v>20</v>
      </c>
      <c r="J75" s="173">
        <f>ROUND(((I75/H75*100)-100),0)</f>
        <v>0</v>
      </c>
    </row>
    <row r="76" spans="1:11" ht="105.75" customHeight="1" x14ac:dyDescent="0.25">
      <c r="A76" s="362"/>
      <c r="B76" s="362"/>
      <c r="C76" s="362"/>
      <c r="D76" s="362"/>
      <c r="E76" s="329"/>
      <c r="F76" s="4" t="s">
        <v>232</v>
      </c>
      <c r="G76" s="227" t="s">
        <v>233</v>
      </c>
      <c r="H76" s="171">
        <v>947.96</v>
      </c>
      <c r="I76" s="171">
        <v>947.96</v>
      </c>
      <c r="J76" s="130">
        <f>ROUND(((I76/H76*100)-100),0)</f>
        <v>0</v>
      </c>
    </row>
    <row r="77" spans="1:11" ht="21" customHeight="1" x14ac:dyDescent="0.25">
      <c r="A77" s="353"/>
      <c r="B77" s="353"/>
      <c r="C77" s="353"/>
      <c r="D77" s="353">
        <v>211</v>
      </c>
      <c r="E77" s="328" t="s">
        <v>350</v>
      </c>
      <c r="F77" s="128" t="s">
        <v>329</v>
      </c>
      <c r="G77" s="20" t="s">
        <v>139</v>
      </c>
      <c r="H77" s="164">
        <v>10</v>
      </c>
      <c r="I77" s="164">
        <v>10</v>
      </c>
      <c r="J77" s="173">
        <f>ROUND(((I77/H77*100)-100),0)</f>
        <v>0</v>
      </c>
      <c r="K77" s="174"/>
    </row>
    <row r="78" spans="1:11" ht="73.5" customHeight="1" x14ac:dyDescent="0.25">
      <c r="A78" s="354"/>
      <c r="B78" s="354"/>
      <c r="C78" s="354"/>
      <c r="D78" s="354"/>
      <c r="E78" s="329"/>
      <c r="F78" s="4" t="s">
        <v>232</v>
      </c>
      <c r="G78" s="227" t="s">
        <v>233</v>
      </c>
      <c r="H78" s="171">
        <v>737.33</v>
      </c>
      <c r="I78" s="171">
        <v>737.33</v>
      </c>
      <c r="J78" s="130">
        <f>ROUND(((I78/H78*100)-100),0)</f>
        <v>0</v>
      </c>
    </row>
    <row r="79" spans="1:11" ht="73.5" customHeight="1" x14ac:dyDescent="0.25">
      <c r="A79" s="257"/>
      <c r="B79" s="257"/>
      <c r="C79" s="257"/>
      <c r="D79" s="257"/>
      <c r="E79" s="168"/>
      <c r="F79" s="169"/>
      <c r="G79" s="167"/>
      <c r="H79" s="258"/>
      <c r="I79" s="258"/>
      <c r="J79" s="170"/>
    </row>
    <row r="80" spans="1:11" ht="60" customHeight="1" x14ac:dyDescent="0.25">
      <c r="A80" s="490" t="s">
        <v>377</v>
      </c>
      <c r="B80" s="491"/>
      <c r="C80" s="491"/>
      <c r="D80" s="491"/>
      <c r="E80" s="491"/>
      <c r="F80" s="491"/>
      <c r="G80" s="491"/>
      <c r="H80" s="491"/>
      <c r="I80" s="491"/>
      <c r="J80" s="491"/>
      <c r="K80" s="491"/>
    </row>
    <row r="82" spans="1:10" ht="32.25" customHeight="1" x14ac:dyDescent="0.25">
      <c r="A82" s="492" t="s">
        <v>364</v>
      </c>
      <c r="B82" s="492"/>
      <c r="C82" s="492"/>
      <c r="D82" s="492"/>
      <c r="E82" s="492"/>
      <c r="F82" s="492"/>
      <c r="G82" s="492"/>
      <c r="H82" s="492"/>
      <c r="I82" s="492"/>
      <c r="J82" s="492"/>
    </row>
    <row r="85" spans="1:10" x14ac:dyDescent="0.25">
      <c r="H85" s="51">
        <f>H78+H76+H72+H70+H68+H66+H63+H47+H45+H27+H25+H23+H21+H19</f>
        <v>7477.79</v>
      </c>
      <c r="I85" s="51">
        <f>I78+I76+I72+I70+I68+I66+I63+I47+I45+I27+I25+I23+I21+I19</f>
        <v>7429.02</v>
      </c>
    </row>
  </sheetData>
  <mergeCells count="172">
    <mergeCell ref="A60:A61"/>
    <mergeCell ref="B60:B61"/>
    <mergeCell ref="C60:C61"/>
    <mergeCell ref="D60:D61"/>
    <mergeCell ref="E60:E61"/>
    <mergeCell ref="A56:A57"/>
    <mergeCell ref="B56:B57"/>
    <mergeCell ref="C56:C57"/>
    <mergeCell ref="D56:D57"/>
    <mergeCell ref="E56:J57"/>
    <mergeCell ref="A58:A59"/>
    <mergeCell ref="B58:B59"/>
    <mergeCell ref="C58:C59"/>
    <mergeCell ref="D58:D59"/>
    <mergeCell ref="E58:E59"/>
    <mergeCell ref="A48:A49"/>
    <mergeCell ref="B48:B49"/>
    <mergeCell ref="C48:C49"/>
    <mergeCell ref="D48:D49"/>
    <mergeCell ref="E48:E49"/>
    <mergeCell ref="D52:D53"/>
    <mergeCell ref="E52:E53"/>
    <mergeCell ref="A54:A55"/>
    <mergeCell ref="B54:B55"/>
    <mergeCell ref="C54:C55"/>
    <mergeCell ref="D54:D55"/>
    <mergeCell ref="E54:E55"/>
    <mergeCell ref="A50:A51"/>
    <mergeCell ref="B50:B51"/>
    <mergeCell ref="C50:C51"/>
    <mergeCell ref="D50:D51"/>
    <mergeCell ref="E50:E51"/>
    <mergeCell ref="A52:A53"/>
    <mergeCell ref="B52:B53"/>
    <mergeCell ref="C52:C53"/>
    <mergeCell ref="A42:A43"/>
    <mergeCell ref="B42:B43"/>
    <mergeCell ref="C42:C43"/>
    <mergeCell ref="D42:D43"/>
    <mergeCell ref="E42:E43"/>
    <mergeCell ref="E44:J44"/>
    <mergeCell ref="A45:A47"/>
    <mergeCell ref="B45:B47"/>
    <mergeCell ref="C45:C47"/>
    <mergeCell ref="D45:D47"/>
    <mergeCell ref="E45:E47"/>
    <mergeCell ref="A31:A32"/>
    <mergeCell ref="B31:B32"/>
    <mergeCell ref="C31:C32"/>
    <mergeCell ref="D31:D32"/>
    <mergeCell ref="E31:E32"/>
    <mergeCell ref="A33:A34"/>
    <mergeCell ref="B33:B34"/>
    <mergeCell ref="C33:C34"/>
    <mergeCell ref="D33:D34"/>
    <mergeCell ref="E33:E34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A80:K80"/>
    <mergeCell ref="A82:J82"/>
    <mergeCell ref="A75:A76"/>
    <mergeCell ref="B75:B76"/>
    <mergeCell ref="C75:C76"/>
    <mergeCell ref="D75:D76"/>
    <mergeCell ref="E75:E76"/>
    <mergeCell ref="A77:A78"/>
    <mergeCell ref="B77:B78"/>
    <mergeCell ref="C77:C78"/>
    <mergeCell ref="D77:D78"/>
    <mergeCell ref="E77:E78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J74"/>
    <mergeCell ref="A67:A68"/>
    <mergeCell ref="B67:B68"/>
    <mergeCell ref="C67:C68"/>
    <mergeCell ref="D67:D68"/>
    <mergeCell ref="E67:E68"/>
    <mergeCell ref="A69:A70"/>
    <mergeCell ref="B69:B70"/>
    <mergeCell ref="C69:C70"/>
    <mergeCell ref="D69:D70"/>
    <mergeCell ref="E69:E70"/>
    <mergeCell ref="E64:J64"/>
    <mergeCell ref="A65:A66"/>
    <mergeCell ref="B65:B66"/>
    <mergeCell ref="C65:C66"/>
    <mergeCell ref="D65:D66"/>
    <mergeCell ref="E65:E66"/>
    <mergeCell ref="A62:A63"/>
    <mergeCell ref="B62:B63"/>
    <mergeCell ref="C62:C63"/>
    <mergeCell ref="D62:D63"/>
    <mergeCell ref="E62:E63"/>
    <mergeCell ref="A40:A41"/>
    <mergeCell ref="B40:B41"/>
    <mergeCell ref="C40:C41"/>
    <mergeCell ref="D40:D41"/>
    <mergeCell ref="E40:E41"/>
    <mergeCell ref="E24:J24"/>
    <mergeCell ref="E25:J25"/>
    <mergeCell ref="E26:J26"/>
    <mergeCell ref="E27:J27"/>
    <mergeCell ref="A28:A30"/>
    <mergeCell ref="B28:B30"/>
    <mergeCell ref="C28:C30"/>
    <mergeCell ref="D28:D30"/>
    <mergeCell ref="E35:J35"/>
    <mergeCell ref="A36:A37"/>
    <mergeCell ref="B36:B37"/>
    <mergeCell ref="C36:C37"/>
    <mergeCell ref="D36:D37"/>
    <mergeCell ref="E36:E37"/>
    <mergeCell ref="A38:A39"/>
    <mergeCell ref="B38:B39"/>
    <mergeCell ref="C38:C39"/>
    <mergeCell ref="D38:D39"/>
    <mergeCell ref="E38:E39"/>
    <mergeCell ref="E23:J23"/>
    <mergeCell ref="E28:E30"/>
    <mergeCell ref="A9:A10"/>
    <mergeCell ref="B9:B10"/>
    <mergeCell ref="C9:C10"/>
    <mergeCell ref="D9:D10"/>
    <mergeCell ref="E9:E10"/>
    <mergeCell ref="A11:A12"/>
    <mergeCell ref="B11:B12"/>
    <mergeCell ref="C11:C12"/>
    <mergeCell ref="D11:D12"/>
    <mergeCell ref="E11:E12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3:A14"/>
    <mergeCell ref="E18:J18"/>
    <mergeCell ref="A19:A20"/>
    <mergeCell ref="A7:A8"/>
    <mergeCell ref="B7:B8"/>
    <mergeCell ref="C7:C8"/>
    <mergeCell ref="D7:D8"/>
    <mergeCell ref="E7:E8"/>
    <mergeCell ref="E4:J4"/>
    <mergeCell ref="E5:J5"/>
    <mergeCell ref="E6:J6"/>
    <mergeCell ref="A1:J1"/>
    <mergeCell ref="A2:D2"/>
    <mergeCell ref="E2:E3"/>
    <mergeCell ref="F2:F3"/>
    <mergeCell ref="G2:G3"/>
    <mergeCell ref="H2:H3"/>
    <mergeCell ref="I2:I3"/>
    <mergeCell ref="J2:J3"/>
  </mergeCells>
  <pageMargins left="0.98425196850393704" right="0.19685039370078741" top="0.59055118110236227" bottom="0.39370078740157483" header="0.31496062992125984" footer="0.31496062992125984"/>
  <pageSetup paperSize="9" scale="61" fitToHeight="0" orientation="landscape" horizontalDpi="4294967293" verticalDpi="4294967293" r:id="rId1"/>
  <rowBreaks count="3" manualBreakCount="3">
    <brk id="32" max="12" man="1"/>
    <brk id="61" max="12" man="1"/>
    <brk id="82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8" sqref="S18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sqref="A1:J1"/>
    </sheetView>
  </sheetViews>
  <sheetFormatPr defaultRowHeight="15" x14ac:dyDescent="0.25"/>
  <sheetData>
    <row r="1" spans="1:10" ht="15.6" x14ac:dyDescent="0.3">
      <c r="A1" s="346" t="s">
        <v>299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0" x14ac:dyDescent="0.25">
      <c r="A2" s="348" t="s">
        <v>0</v>
      </c>
      <c r="B2" s="348"/>
      <c r="C2" s="348"/>
      <c r="D2" s="348"/>
      <c r="E2" s="348" t="s">
        <v>225</v>
      </c>
      <c r="F2" s="348" t="s">
        <v>224</v>
      </c>
      <c r="G2" s="348" t="s">
        <v>226</v>
      </c>
      <c r="H2" s="349" t="s">
        <v>227</v>
      </c>
      <c r="I2" s="349" t="s">
        <v>228</v>
      </c>
      <c r="J2" s="349" t="s">
        <v>229</v>
      </c>
    </row>
    <row r="3" spans="1:10" x14ac:dyDescent="0.25">
      <c r="A3" s="2" t="s">
        <v>5</v>
      </c>
      <c r="B3" s="269" t="s">
        <v>6</v>
      </c>
      <c r="C3" s="2" t="s">
        <v>7</v>
      </c>
      <c r="D3" s="269" t="s">
        <v>8</v>
      </c>
      <c r="E3" s="348"/>
      <c r="F3" s="348"/>
      <c r="G3" s="348"/>
      <c r="H3" s="350"/>
      <c r="I3" s="350"/>
      <c r="J3" s="350"/>
    </row>
    <row r="4" spans="1:10" ht="15.75" x14ac:dyDescent="0.25">
      <c r="A4" s="274" t="s">
        <v>27</v>
      </c>
      <c r="B4" s="273">
        <v>1</v>
      </c>
      <c r="C4" s="274"/>
      <c r="D4" s="273"/>
      <c r="E4" s="337" t="s">
        <v>15</v>
      </c>
      <c r="F4" s="338"/>
      <c r="G4" s="338"/>
      <c r="H4" s="338"/>
      <c r="I4" s="338"/>
      <c r="J4" s="339"/>
    </row>
    <row r="5" spans="1:10" ht="15.75" x14ac:dyDescent="0.25">
      <c r="A5" s="72" t="s">
        <v>27</v>
      </c>
      <c r="B5" s="270">
        <v>1</v>
      </c>
      <c r="C5" s="72" t="s">
        <v>28</v>
      </c>
      <c r="D5" s="270"/>
      <c r="E5" s="340" t="s">
        <v>52</v>
      </c>
      <c r="F5" s="341"/>
      <c r="G5" s="341"/>
      <c r="H5" s="341"/>
      <c r="I5" s="341"/>
      <c r="J5" s="342"/>
    </row>
    <row r="6" spans="1:10" ht="15.75" x14ac:dyDescent="0.25">
      <c r="A6" s="72" t="s">
        <v>27</v>
      </c>
      <c r="B6" s="270">
        <v>1</v>
      </c>
      <c r="C6" s="72" t="s">
        <v>84</v>
      </c>
      <c r="D6" s="270"/>
      <c r="E6" s="340" t="s">
        <v>85</v>
      </c>
      <c r="F6" s="341"/>
      <c r="G6" s="341"/>
      <c r="H6" s="341"/>
      <c r="I6" s="341"/>
      <c r="J6" s="342"/>
    </row>
    <row r="7" spans="1:10" ht="22.5" x14ac:dyDescent="0.25">
      <c r="A7" s="330"/>
      <c r="B7" s="326"/>
      <c r="C7" s="330"/>
      <c r="D7" s="326">
        <v>211</v>
      </c>
      <c r="E7" s="328" t="s">
        <v>230</v>
      </c>
      <c r="F7" s="4" t="s">
        <v>231</v>
      </c>
      <c r="G7" s="4" t="s">
        <v>141</v>
      </c>
      <c r="H7" s="154">
        <f>98300-9</f>
        <v>98291</v>
      </c>
      <c r="I7" s="154">
        <f>95708-9</f>
        <v>95699</v>
      </c>
      <c r="J7" s="129">
        <f>ROUND(((I7/H7*100)-100),0)</f>
        <v>-3</v>
      </c>
    </row>
    <row r="8" spans="1:10" ht="157.5" x14ac:dyDescent="0.25">
      <c r="A8" s="335"/>
      <c r="B8" s="336"/>
      <c r="C8" s="335"/>
      <c r="D8" s="336"/>
      <c r="E8" s="329"/>
      <c r="F8" s="4" t="s">
        <v>232</v>
      </c>
      <c r="G8" s="4" t="s">
        <v>233</v>
      </c>
      <c r="H8" s="61">
        <v>18891.099999999999</v>
      </c>
      <c r="I8" s="61">
        <v>26940.35</v>
      </c>
      <c r="J8" s="129">
        <f t="shared" ref="J8:J12" si="0">ROUND(((I8/H8*100)-100),0)</f>
        <v>43</v>
      </c>
    </row>
    <row r="9" spans="1:10" ht="22.5" x14ac:dyDescent="0.25">
      <c r="A9" s="330"/>
      <c r="B9" s="326"/>
      <c r="C9" s="330"/>
      <c r="D9" s="326">
        <v>211</v>
      </c>
      <c r="E9" s="328" t="s">
        <v>302</v>
      </c>
      <c r="F9" s="4" t="s">
        <v>231</v>
      </c>
      <c r="G9" s="4" t="s">
        <v>141</v>
      </c>
      <c r="H9" s="154">
        <v>29000</v>
      </c>
      <c r="I9" s="154">
        <v>30450</v>
      </c>
      <c r="J9" s="129">
        <f t="shared" si="0"/>
        <v>5</v>
      </c>
    </row>
    <row r="10" spans="1:10" ht="157.5" x14ac:dyDescent="0.25">
      <c r="A10" s="335"/>
      <c r="B10" s="336"/>
      <c r="C10" s="335"/>
      <c r="D10" s="336"/>
      <c r="E10" s="329"/>
      <c r="F10" s="4" t="s">
        <v>232</v>
      </c>
      <c r="G10" s="4" t="s">
        <v>233</v>
      </c>
      <c r="H10" s="61">
        <v>2474.7199999999998</v>
      </c>
      <c r="I10" s="61">
        <f>2598.46+8.62</f>
        <v>2607.08</v>
      </c>
      <c r="J10" s="129">
        <f t="shared" si="0"/>
        <v>5</v>
      </c>
    </row>
    <row r="11" spans="1:10" ht="67.5" x14ac:dyDescent="0.25">
      <c r="A11" s="330"/>
      <c r="B11" s="326"/>
      <c r="C11" s="330"/>
      <c r="D11" s="326">
        <v>211</v>
      </c>
      <c r="E11" s="328" t="s">
        <v>234</v>
      </c>
      <c r="F11" s="4" t="s">
        <v>235</v>
      </c>
      <c r="G11" s="4" t="s">
        <v>139</v>
      </c>
      <c r="H11" s="154">
        <v>2570</v>
      </c>
      <c r="I11" s="154">
        <v>2570</v>
      </c>
      <c r="J11" s="129">
        <f t="shared" si="0"/>
        <v>0</v>
      </c>
    </row>
    <row r="12" spans="1:10" ht="157.5" x14ac:dyDescent="0.25">
      <c r="A12" s="335"/>
      <c r="B12" s="336"/>
      <c r="C12" s="335"/>
      <c r="D12" s="336"/>
      <c r="E12" s="329"/>
      <c r="F12" s="4" t="s">
        <v>232</v>
      </c>
      <c r="G12" s="4" t="s">
        <v>233</v>
      </c>
      <c r="H12" s="61">
        <v>595.24</v>
      </c>
      <c r="I12" s="61">
        <v>595.24</v>
      </c>
      <c r="J12" s="129">
        <f t="shared" si="0"/>
        <v>0</v>
      </c>
    </row>
    <row r="13" spans="1:10" ht="22.5" x14ac:dyDescent="0.25">
      <c r="A13" s="330"/>
      <c r="B13" s="326"/>
      <c r="C13" s="330"/>
      <c r="D13" s="326">
        <v>211</v>
      </c>
      <c r="E13" s="328" t="s">
        <v>303</v>
      </c>
      <c r="F13" s="4" t="s">
        <v>304</v>
      </c>
      <c r="G13" s="4" t="s">
        <v>141</v>
      </c>
      <c r="H13" s="154">
        <f>48669-8</f>
        <v>48661</v>
      </c>
      <c r="I13" s="154">
        <f>49160-8</f>
        <v>49152</v>
      </c>
      <c r="J13" s="129">
        <f>ROUND(((I13/H13*100)-100),0)</f>
        <v>1</v>
      </c>
    </row>
    <row r="14" spans="1:10" ht="157.5" x14ac:dyDescent="0.25">
      <c r="A14" s="335"/>
      <c r="B14" s="336"/>
      <c r="C14" s="335"/>
      <c r="D14" s="336"/>
      <c r="E14" s="329"/>
      <c r="F14" s="4" t="s">
        <v>232</v>
      </c>
      <c r="G14" s="4" t="s">
        <v>233</v>
      </c>
      <c r="H14" s="61">
        <f>3804.82-0.67</f>
        <v>3804.15</v>
      </c>
      <c r="I14" s="61">
        <f>3853.86-0.67</f>
        <v>3853.19</v>
      </c>
      <c r="J14" s="129">
        <f t="shared" ref="J14:J16" si="1">ROUND(((I14/H14*100)-100),0)</f>
        <v>1</v>
      </c>
    </row>
    <row r="15" spans="1:10" ht="56.25" x14ac:dyDescent="0.25">
      <c r="A15" s="330"/>
      <c r="B15" s="326"/>
      <c r="C15" s="330"/>
      <c r="D15" s="326">
        <v>211</v>
      </c>
      <c r="E15" s="328" t="s">
        <v>305</v>
      </c>
      <c r="F15" s="4" t="s">
        <v>306</v>
      </c>
      <c r="G15" s="4" t="s">
        <v>139</v>
      </c>
      <c r="H15" s="154">
        <v>20</v>
      </c>
      <c r="I15" s="154">
        <v>20</v>
      </c>
      <c r="J15" s="129">
        <f t="shared" si="1"/>
        <v>0</v>
      </c>
    </row>
    <row r="16" spans="1:10" ht="157.5" x14ac:dyDescent="0.25">
      <c r="A16" s="335"/>
      <c r="B16" s="336"/>
      <c r="C16" s="335"/>
      <c r="D16" s="336"/>
      <c r="E16" s="329"/>
      <c r="F16" s="4" t="s">
        <v>232</v>
      </c>
      <c r="G16" s="4" t="s">
        <v>233</v>
      </c>
      <c r="H16" s="61">
        <v>511.62</v>
      </c>
      <c r="I16" s="61">
        <v>511.62</v>
      </c>
      <c r="J16" s="129">
        <f t="shared" si="1"/>
        <v>0</v>
      </c>
    </row>
    <row r="17" spans="1:10" ht="15.75" x14ac:dyDescent="0.25">
      <c r="A17" s="72"/>
      <c r="B17" s="270"/>
      <c r="C17" s="72"/>
      <c r="D17" s="270"/>
      <c r="E17" s="266"/>
      <c r="F17" s="267"/>
      <c r="G17" s="267"/>
      <c r="H17" s="267"/>
      <c r="I17" s="267"/>
      <c r="J17" s="268"/>
    </row>
    <row r="18" spans="1:10" ht="15.75" x14ac:dyDescent="0.25">
      <c r="A18" s="125" t="s">
        <v>27</v>
      </c>
      <c r="B18" s="272">
        <v>1</v>
      </c>
      <c r="C18" s="125" t="s">
        <v>137</v>
      </c>
      <c r="D18" s="270"/>
      <c r="E18" s="337" t="s">
        <v>378</v>
      </c>
      <c r="F18" s="338"/>
      <c r="G18" s="338"/>
      <c r="H18" s="338"/>
      <c r="I18" s="338"/>
      <c r="J18" s="339"/>
    </row>
    <row r="19" spans="1:10" ht="22.5" x14ac:dyDescent="0.25">
      <c r="A19" s="330"/>
      <c r="B19" s="326"/>
      <c r="C19" s="330"/>
      <c r="D19" s="326">
        <v>211</v>
      </c>
      <c r="E19" s="328" t="s">
        <v>230</v>
      </c>
      <c r="F19" s="4" t="s">
        <v>231</v>
      </c>
      <c r="G19" s="4" t="s">
        <v>141</v>
      </c>
      <c r="H19" s="154">
        <v>9</v>
      </c>
      <c r="I19" s="154">
        <v>9</v>
      </c>
      <c r="J19" s="129">
        <f>ROUND(((I19/H19*100)-100),0)</f>
        <v>0</v>
      </c>
    </row>
    <row r="20" spans="1:10" ht="157.5" x14ac:dyDescent="0.25">
      <c r="A20" s="335"/>
      <c r="B20" s="336"/>
      <c r="C20" s="335"/>
      <c r="D20" s="336"/>
      <c r="E20" s="329"/>
      <c r="F20" s="4" t="s">
        <v>232</v>
      </c>
      <c r="G20" s="4" t="s">
        <v>233</v>
      </c>
      <c r="H20" s="61">
        <v>1.1000000000000001</v>
      </c>
      <c r="I20" s="61">
        <v>1.1000000000000001</v>
      </c>
      <c r="J20" s="129">
        <f t="shared" ref="J20:J22" si="2">ROUND(((I20/H20*100)-100),0)</f>
        <v>0</v>
      </c>
    </row>
    <row r="21" spans="1:10" ht="22.5" x14ac:dyDescent="0.25">
      <c r="A21" s="330"/>
      <c r="B21" s="326"/>
      <c r="C21" s="330"/>
      <c r="D21" s="326">
        <v>211</v>
      </c>
      <c r="E21" s="328" t="s">
        <v>303</v>
      </c>
      <c r="F21" s="4" t="s">
        <v>304</v>
      </c>
      <c r="G21" s="4" t="s">
        <v>141</v>
      </c>
      <c r="H21" s="154">
        <v>8</v>
      </c>
      <c r="I21" s="154">
        <v>8</v>
      </c>
      <c r="J21" s="129">
        <f>ROUND(((I21/H21*100)-100),0)</f>
        <v>0</v>
      </c>
    </row>
    <row r="22" spans="1:10" ht="157.5" x14ac:dyDescent="0.25">
      <c r="A22" s="335"/>
      <c r="B22" s="336"/>
      <c r="C22" s="335"/>
      <c r="D22" s="336"/>
      <c r="E22" s="329"/>
      <c r="F22" s="4" t="s">
        <v>232</v>
      </c>
      <c r="G22" s="4" t="s">
        <v>233</v>
      </c>
      <c r="H22" s="61">
        <v>0.67</v>
      </c>
      <c r="I22" s="61">
        <v>0.67</v>
      </c>
      <c r="J22" s="129">
        <f t="shared" si="2"/>
        <v>0</v>
      </c>
    </row>
    <row r="23" spans="1:10" ht="15.75" x14ac:dyDescent="0.25">
      <c r="A23" s="62" t="s">
        <v>27</v>
      </c>
      <c r="B23" s="63">
        <v>2</v>
      </c>
      <c r="C23" s="62"/>
      <c r="D23" s="63"/>
      <c r="E23" s="343" t="s">
        <v>21</v>
      </c>
      <c r="F23" s="344"/>
      <c r="G23" s="344"/>
      <c r="H23" s="344"/>
      <c r="I23" s="344"/>
      <c r="J23" s="345"/>
    </row>
    <row r="24" spans="1:10" ht="15.75" x14ac:dyDescent="0.25">
      <c r="A24" s="72" t="s">
        <v>27</v>
      </c>
      <c r="B24" s="270">
        <v>2</v>
      </c>
      <c r="C24" s="72" t="s">
        <v>28</v>
      </c>
      <c r="D24" s="270"/>
      <c r="E24" s="340" t="s">
        <v>91</v>
      </c>
      <c r="F24" s="341"/>
      <c r="G24" s="341"/>
      <c r="H24" s="341"/>
      <c r="I24" s="341"/>
      <c r="J24" s="342"/>
    </row>
    <row r="25" spans="1:10" ht="15.75" x14ac:dyDescent="0.25">
      <c r="A25" s="72" t="s">
        <v>27</v>
      </c>
      <c r="B25" s="270">
        <v>2</v>
      </c>
      <c r="C25" s="72" t="s">
        <v>115</v>
      </c>
      <c r="D25" s="270"/>
      <c r="E25" s="340" t="s">
        <v>379</v>
      </c>
      <c r="F25" s="341"/>
      <c r="G25" s="341"/>
      <c r="H25" s="341"/>
      <c r="I25" s="341"/>
      <c r="J25" s="342"/>
    </row>
    <row r="26" spans="1:10" ht="15.75" x14ac:dyDescent="0.25">
      <c r="A26" s="72" t="s">
        <v>27</v>
      </c>
      <c r="B26" s="270">
        <v>2</v>
      </c>
      <c r="C26" s="72" t="s">
        <v>130</v>
      </c>
      <c r="D26" s="270">
        <v>2</v>
      </c>
      <c r="E26" s="340" t="s">
        <v>167</v>
      </c>
      <c r="F26" s="341"/>
      <c r="G26" s="341"/>
      <c r="H26" s="341"/>
      <c r="I26" s="341"/>
      <c r="J26" s="342"/>
    </row>
    <row r="27" spans="1:10" ht="15.75" x14ac:dyDescent="0.25">
      <c r="A27" s="72" t="s">
        <v>27</v>
      </c>
      <c r="B27" s="270">
        <v>4</v>
      </c>
      <c r="C27" s="72"/>
      <c r="D27" s="270"/>
      <c r="E27" s="340" t="s">
        <v>380</v>
      </c>
      <c r="F27" s="341"/>
      <c r="G27" s="341"/>
      <c r="H27" s="341"/>
      <c r="I27" s="341"/>
      <c r="J27" s="342"/>
    </row>
    <row r="28" spans="1:10" ht="45" x14ac:dyDescent="0.25">
      <c r="A28" s="330"/>
      <c r="B28" s="326"/>
      <c r="C28" s="330"/>
      <c r="D28" s="326">
        <v>211</v>
      </c>
      <c r="E28" s="328" t="s">
        <v>237</v>
      </c>
      <c r="F28" s="4" t="s">
        <v>238</v>
      </c>
      <c r="G28" s="4" t="s">
        <v>139</v>
      </c>
      <c r="H28" s="154">
        <f>205-2</f>
        <v>203</v>
      </c>
      <c r="I28" s="154">
        <f>212-2</f>
        <v>210</v>
      </c>
      <c r="J28" s="129">
        <f t="shared" ref="J28:J34" si="3">ROUND(((I28/H28*100)-100),0)</f>
        <v>3</v>
      </c>
    </row>
    <row r="29" spans="1:10" ht="23.25" x14ac:dyDescent="0.25">
      <c r="A29" s="331"/>
      <c r="B29" s="332"/>
      <c r="C29" s="331"/>
      <c r="D29" s="332"/>
      <c r="E29" s="333"/>
      <c r="F29" s="122" t="s">
        <v>308</v>
      </c>
      <c r="G29" s="124" t="s">
        <v>141</v>
      </c>
      <c r="H29" s="123">
        <f>111500-890</f>
        <v>110610</v>
      </c>
      <c r="I29" s="123">
        <f>113774-890</f>
        <v>112884</v>
      </c>
      <c r="J29" s="129">
        <f t="shared" si="3"/>
        <v>2</v>
      </c>
    </row>
    <row r="30" spans="1:10" ht="157.5" x14ac:dyDescent="0.25">
      <c r="A30" s="327"/>
      <c r="B30" s="327"/>
      <c r="C30" s="327"/>
      <c r="D30" s="327"/>
      <c r="E30" s="334"/>
      <c r="F30" s="4" t="s">
        <v>232</v>
      </c>
      <c r="G30" s="4" t="s">
        <v>233</v>
      </c>
      <c r="H30" s="61">
        <f>57863.73-453.17</f>
        <v>57410.560000000005</v>
      </c>
      <c r="I30" s="61">
        <f>57863.73-5-453.17</f>
        <v>57405.560000000005</v>
      </c>
      <c r="J30" s="129">
        <f t="shared" si="3"/>
        <v>0</v>
      </c>
    </row>
    <row r="31" spans="1:10" ht="101.25" x14ac:dyDescent="0.25">
      <c r="A31" s="330"/>
      <c r="B31" s="351"/>
      <c r="C31" s="330"/>
      <c r="D31" s="326">
        <v>211</v>
      </c>
      <c r="E31" s="328" t="s">
        <v>236</v>
      </c>
      <c r="F31" s="4" t="s">
        <v>307</v>
      </c>
      <c r="G31" s="4" t="s">
        <v>139</v>
      </c>
      <c r="H31" s="154">
        <v>20</v>
      </c>
      <c r="I31" s="154">
        <v>20</v>
      </c>
      <c r="J31" s="129">
        <f t="shared" si="3"/>
        <v>0</v>
      </c>
    </row>
    <row r="32" spans="1:10" ht="157.5" x14ac:dyDescent="0.25">
      <c r="A32" s="335"/>
      <c r="B32" s="352"/>
      <c r="C32" s="335"/>
      <c r="D32" s="336"/>
      <c r="E32" s="329"/>
      <c r="F32" s="4" t="s">
        <v>232</v>
      </c>
      <c r="G32" s="4" t="s">
        <v>233</v>
      </c>
      <c r="H32" s="61">
        <f>3300.6</f>
        <v>3300.6</v>
      </c>
      <c r="I32" s="61">
        <f>3300.6</f>
        <v>3300.6</v>
      </c>
      <c r="J32" s="129">
        <f t="shared" si="3"/>
        <v>0</v>
      </c>
    </row>
    <row r="33" spans="1:11" ht="22.5" x14ac:dyDescent="0.25">
      <c r="A33" s="330"/>
      <c r="B33" s="326"/>
      <c r="C33" s="330"/>
      <c r="D33" s="326">
        <v>211</v>
      </c>
      <c r="E33" s="328" t="s">
        <v>351</v>
      </c>
      <c r="F33" s="4" t="s">
        <v>352</v>
      </c>
      <c r="G33" s="4" t="s">
        <v>139</v>
      </c>
      <c r="H33" s="154">
        <v>79</v>
      </c>
      <c r="I33" s="154">
        <v>80</v>
      </c>
      <c r="J33" s="129">
        <f t="shared" si="3"/>
        <v>1</v>
      </c>
    </row>
    <row r="34" spans="1:11" ht="157.5" x14ac:dyDescent="0.25">
      <c r="A34" s="335"/>
      <c r="B34" s="336"/>
      <c r="C34" s="335"/>
      <c r="D34" s="336"/>
      <c r="E34" s="329"/>
      <c r="F34" s="4" t="s">
        <v>232</v>
      </c>
      <c r="G34" s="4" t="s">
        <v>233</v>
      </c>
      <c r="H34" s="61">
        <f>1886.16-23.58</f>
        <v>1862.5800000000002</v>
      </c>
      <c r="I34" s="61">
        <f>1886.16-23.58</f>
        <v>1862.5800000000002</v>
      </c>
      <c r="J34" s="129">
        <f t="shared" si="3"/>
        <v>0</v>
      </c>
    </row>
    <row r="35" spans="1:11" ht="15.75" x14ac:dyDescent="0.25">
      <c r="A35" s="125" t="s">
        <v>27</v>
      </c>
      <c r="B35" s="272">
        <v>2</v>
      </c>
      <c r="C35" s="125" t="s">
        <v>124</v>
      </c>
      <c r="D35" s="272"/>
      <c r="E35" s="337" t="s">
        <v>125</v>
      </c>
      <c r="F35" s="338"/>
      <c r="G35" s="338"/>
      <c r="H35" s="338"/>
      <c r="I35" s="338"/>
      <c r="J35" s="339"/>
      <c r="K35" s="126"/>
    </row>
    <row r="36" spans="1:11" ht="22.5" x14ac:dyDescent="0.25">
      <c r="A36" s="330"/>
      <c r="B36" s="326"/>
      <c r="C36" s="330"/>
      <c r="D36" s="326">
        <v>211</v>
      </c>
      <c r="E36" s="328" t="s">
        <v>239</v>
      </c>
      <c r="F36" s="4" t="s">
        <v>142</v>
      </c>
      <c r="G36" s="4" t="s">
        <v>139</v>
      </c>
      <c r="H36" s="154">
        <f>2327-25</f>
        <v>2302</v>
      </c>
      <c r="I36" s="154">
        <f>2327-25</f>
        <v>2302</v>
      </c>
      <c r="J36" s="129">
        <f t="shared" ref="J36:J43" si="4">ROUND(((I36/H36*100)-100),0)</f>
        <v>0</v>
      </c>
    </row>
    <row r="37" spans="1:11" ht="157.5" x14ac:dyDescent="0.25">
      <c r="A37" s="335"/>
      <c r="B37" s="336"/>
      <c r="C37" s="335"/>
      <c r="D37" s="336"/>
      <c r="E37" s="329"/>
      <c r="F37" s="4" t="s">
        <v>232</v>
      </c>
      <c r="G37" s="4" t="s">
        <v>233</v>
      </c>
      <c r="H37" s="61">
        <f>429.3-4.58</f>
        <v>424.72</v>
      </c>
      <c r="I37" s="61">
        <f>429.3-4.58</f>
        <v>424.72</v>
      </c>
      <c r="J37" s="129">
        <f t="shared" si="4"/>
        <v>0</v>
      </c>
    </row>
    <row r="38" spans="1:11" ht="33.75" x14ac:dyDescent="0.25">
      <c r="A38" s="326"/>
      <c r="B38" s="326"/>
      <c r="C38" s="326"/>
      <c r="D38" s="326">
        <v>211</v>
      </c>
      <c r="E38" s="328" t="s">
        <v>309</v>
      </c>
      <c r="F38" s="4" t="s">
        <v>140</v>
      </c>
      <c r="G38" s="4" t="s">
        <v>141</v>
      </c>
      <c r="H38" s="154">
        <f>7031-4</f>
        <v>7027</v>
      </c>
      <c r="I38" s="154">
        <f>7311-4</f>
        <v>7307</v>
      </c>
      <c r="J38" s="129">
        <f t="shared" si="4"/>
        <v>4</v>
      </c>
    </row>
    <row r="39" spans="1:11" ht="157.5" x14ac:dyDescent="0.25">
      <c r="A39" s="327"/>
      <c r="B39" s="327"/>
      <c r="C39" s="327"/>
      <c r="D39" s="327"/>
      <c r="E39" s="329"/>
      <c r="F39" s="4" t="s">
        <v>232</v>
      </c>
      <c r="G39" s="4" t="s">
        <v>233</v>
      </c>
      <c r="H39" s="61">
        <f>1651.77-20.23</f>
        <v>1631.54</v>
      </c>
      <c r="I39" s="61">
        <f>1651.77-48.77-20.23</f>
        <v>1582.77</v>
      </c>
      <c r="J39" s="129">
        <f t="shared" si="4"/>
        <v>-3</v>
      </c>
    </row>
    <row r="40" spans="1:11" ht="33.75" x14ac:dyDescent="0.25">
      <c r="A40" s="326"/>
      <c r="B40" s="326"/>
      <c r="C40" s="326"/>
      <c r="D40" s="326">
        <v>211</v>
      </c>
      <c r="E40" s="328" t="s">
        <v>311</v>
      </c>
      <c r="F40" s="4" t="s">
        <v>140</v>
      </c>
      <c r="G40" s="4" t="s">
        <v>141</v>
      </c>
      <c r="H40" s="154">
        <f>2880-3</f>
        <v>2877</v>
      </c>
      <c r="I40" s="154">
        <f>2880-3</f>
        <v>2877</v>
      </c>
      <c r="J40" s="129">
        <f t="shared" si="4"/>
        <v>0</v>
      </c>
    </row>
    <row r="41" spans="1:11" ht="157.5" x14ac:dyDescent="0.25">
      <c r="A41" s="327"/>
      <c r="B41" s="327"/>
      <c r="C41" s="327"/>
      <c r="D41" s="327"/>
      <c r="E41" s="329"/>
      <c r="F41" s="4" t="s">
        <v>232</v>
      </c>
      <c r="G41" s="4" t="s">
        <v>233</v>
      </c>
      <c r="H41" s="61">
        <f>923.8-11.86</f>
        <v>911.93999999999994</v>
      </c>
      <c r="I41" s="61">
        <f>923.8-11.86</f>
        <v>911.93999999999994</v>
      </c>
      <c r="J41" s="129">
        <f t="shared" si="4"/>
        <v>0</v>
      </c>
    </row>
    <row r="42" spans="1:11" ht="22.5" x14ac:dyDescent="0.25">
      <c r="A42" s="326"/>
      <c r="B42" s="326"/>
      <c r="C42" s="326"/>
      <c r="D42" s="326">
        <v>211</v>
      </c>
      <c r="E42" s="367" t="s">
        <v>312</v>
      </c>
      <c r="F42" s="4" t="s">
        <v>313</v>
      </c>
      <c r="G42" s="4" t="s">
        <v>139</v>
      </c>
      <c r="H42" s="154">
        <v>32</v>
      </c>
      <c r="I42" s="154">
        <v>32</v>
      </c>
      <c r="J42" s="129">
        <f t="shared" si="4"/>
        <v>0</v>
      </c>
    </row>
    <row r="43" spans="1:11" ht="157.5" x14ac:dyDescent="0.25">
      <c r="A43" s="327"/>
      <c r="B43" s="327"/>
      <c r="C43" s="327"/>
      <c r="D43" s="327"/>
      <c r="E43" s="368"/>
      <c r="F43" s="4" t="s">
        <v>232</v>
      </c>
      <c r="G43" s="4" t="s">
        <v>233</v>
      </c>
      <c r="H43" s="61">
        <v>429.3</v>
      </c>
      <c r="I43" s="61">
        <v>429.3</v>
      </c>
      <c r="J43" s="129">
        <f t="shared" si="4"/>
        <v>0</v>
      </c>
    </row>
    <row r="44" spans="1:11" ht="15.75" x14ac:dyDescent="0.25">
      <c r="A44" s="125" t="s">
        <v>27</v>
      </c>
      <c r="B44" s="272">
        <v>2</v>
      </c>
      <c r="C44" s="125" t="s">
        <v>130</v>
      </c>
      <c r="D44" s="272"/>
      <c r="E44" s="337" t="s">
        <v>378</v>
      </c>
      <c r="F44" s="338"/>
      <c r="G44" s="338"/>
      <c r="H44" s="338"/>
      <c r="I44" s="338"/>
      <c r="J44" s="339"/>
      <c r="K44" s="126"/>
    </row>
    <row r="45" spans="1:11" ht="45" x14ac:dyDescent="0.25">
      <c r="A45" s="330"/>
      <c r="B45" s="326"/>
      <c r="C45" s="330"/>
      <c r="D45" s="326">
        <v>211</v>
      </c>
      <c r="E45" s="328" t="s">
        <v>237</v>
      </c>
      <c r="F45" s="4" t="s">
        <v>238</v>
      </c>
      <c r="G45" s="4" t="s">
        <v>139</v>
      </c>
      <c r="H45" s="154">
        <v>2</v>
      </c>
      <c r="I45" s="154">
        <v>2</v>
      </c>
      <c r="J45" s="129">
        <f t="shared" ref="J45:J55" si="5">ROUND(((I45/H45*100)-100),0)</f>
        <v>0</v>
      </c>
      <c r="K45" s="126"/>
    </row>
    <row r="46" spans="1:11" ht="23.25" x14ac:dyDescent="0.25">
      <c r="A46" s="331"/>
      <c r="B46" s="332"/>
      <c r="C46" s="331"/>
      <c r="D46" s="332"/>
      <c r="E46" s="333"/>
      <c r="F46" s="122" t="s">
        <v>308</v>
      </c>
      <c r="G46" s="124" t="s">
        <v>141</v>
      </c>
      <c r="H46" s="123">
        <v>890</v>
      </c>
      <c r="I46" s="123">
        <v>890</v>
      </c>
      <c r="J46" s="129">
        <f t="shared" si="5"/>
        <v>0</v>
      </c>
      <c r="K46" s="126"/>
    </row>
    <row r="47" spans="1:11" ht="157.5" x14ac:dyDescent="0.25">
      <c r="A47" s="327"/>
      <c r="B47" s="327"/>
      <c r="C47" s="327"/>
      <c r="D47" s="327"/>
      <c r="E47" s="334"/>
      <c r="F47" s="4" t="s">
        <v>232</v>
      </c>
      <c r="G47" s="4" t="s">
        <v>233</v>
      </c>
      <c r="H47" s="61">
        <v>453.17</v>
      </c>
      <c r="I47" s="61">
        <v>453.17</v>
      </c>
      <c r="J47" s="129">
        <f t="shared" si="5"/>
        <v>0</v>
      </c>
      <c r="K47" s="126"/>
    </row>
    <row r="48" spans="1:11" ht="22.5" x14ac:dyDescent="0.25">
      <c r="A48" s="330"/>
      <c r="B48" s="326"/>
      <c r="C48" s="330"/>
      <c r="D48" s="326">
        <v>211</v>
      </c>
      <c r="E48" s="328" t="s">
        <v>351</v>
      </c>
      <c r="F48" s="4" t="s">
        <v>352</v>
      </c>
      <c r="G48" s="4" t="s">
        <v>139</v>
      </c>
      <c r="H48" s="154">
        <v>1</v>
      </c>
      <c r="I48" s="154">
        <v>1</v>
      </c>
      <c r="J48" s="129">
        <f t="shared" si="5"/>
        <v>0</v>
      </c>
      <c r="K48" s="126"/>
    </row>
    <row r="49" spans="1:11" ht="157.5" x14ac:dyDescent="0.25">
      <c r="A49" s="335"/>
      <c r="B49" s="336"/>
      <c r="C49" s="335"/>
      <c r="D49" s="336"/>
      <c r="E49" s="329"/>
      <c r="F49" s="4" t="s">
        <v>232</v>
      </c>
      <c r="G49" s="4" t="s">
        <v>233</v>
      </c>
      <c r="H49" s="61">
        <v>23.58</v>
      </c>
      <c r="I49" s="61">
        <v>23.58</v>
      </c>
      <c r="J49" s="129">
        <f t="shared" si="5"/>
        <v>0</v>
      </c>
      <c r="K49" s="126"/>
    </row>
    <row r="50" spans="1:11" ht="22.5" x14ac:dyDescent="0.25">
      <c r="A50" s="330"/>
      <c r="B50" s="326"/>
      <c r="C50" s="330"/>
      <c r="D50" s="326">
        <v>211</v>
      </c>
      <c r="E50" s="328" t="s">
        <v>239</v>
      </c>
      <c r="F50" s="4" t="s">
        <v>142</v>
      </c>
      <c r="G50" s="4" t="s">
        <v>139</v>
      </c>
      <c r="H50" s="154">
        <v>25</v>
      </c>
      <c r="I50" s="154">
        <v>25</v>
      </c>
      <c r="J50" s="129">
        <f t="shared" si="5"/>
        <v>0</v>
      </c>
    </row>
    <row r="51" spans="1:11" ht="157.5" x14ac:dyDescent="0.25">
      <c r="A51" s="335"/>
      <c r="B51" s="336"/>
      <c r="C51" s="335"/>
      <c r="D51" s="336"/>
      <c r="E51" s="329"/>
      <c r="F51" s="4" t="s">
        <v>232</v>
      </c>
      <c r="G51" s="4" t="s">
        <v>233</v>
      </c>
      <c r="H51" s="61">
        <v>4.58</v>
      </c>
      <c r="I51" s="61">
        <v>4.58</v>
      </c>
      <c r="J51" s="129">
        <f t="shared" si="5"/>
        <v>0</v>
      </c>
    </row>
    <row r="52" spans="1:11" ht="33.75" x14ac:dyDescent="0.25">
      <c r="A52" s="326"/>
      <c r="B52" s="326"/>
      <c r="C52" s="326"/>
      <c r="D52" s="326">
        <v>211</v>
      </c>
      <c r="E52" s="328" t="s">
        <v>309</v>
      </c>
      <c r="F52" s="4" t="s">
        <v>140</v>
      </c>
      <c r="G52" s="4" t="s">
        <v>141</v>
      </c>
      <c r="H52" s="154">
        <v>4</v>
      </c>
      <c r="I52" s="154">
        <v>4</v>
      </c>
      <c r="J52" s="129">
        <f t="shared" si="5"/>
        <v>0</v>
      </c>
    </row>
    <row r="53" spans="1:11" ht="157.5" x14ac:dyDescent="0.25">
      <c r="A53" s="327"/>
      <c r="B53" s="327"/>
      <c r="C53" s="327"/>
      <c r="D53" s="327"/>
      <c r="E53" s="329"/>
      <c r="F53" s="4" t="s">
        <v>232</v>
      </c>
      <c r="G53" s="4" t="s">
        <v>233</v>
      </c>
      <c r="H53" s="61">
        <v>20.23</v>
      </c>
      <c r="I53" s="61">
        <v>20.23</v>
      </c>
      <c r="J53" s="129">
        <f t="shared" si="5"/>
        <v>0</v>
      </c>
    </row>
    <row r="54" spans="1:11" ht="33.75" x14ac:dyDescent="0.25">
      <c r="A54" s="326"/>
      <c r="B54" s="326"/>
      <c r="C54" s="326"/>
      <c r="D54" s="326">
        <v>211</v>
      </c>
      <c r="E54" s="328" t="s">
        <v>311</v>
      </c>
      <c r="F54" s="4" t="s">
        <v>140</v>
      </c>
      <c r="G54" s="4" t="s">
        <v>141</v>
      </c>
      <c r="H54" s="154">
        <v>3</v>
      </c>
      <c r="I54" s="154">
        <v>3</v>
      </c>
      <c r="J54" s="129">
        <f t="shared" si="5"/>
        <v>0</v>
      </c>
    </row>
    <row r="55" spans="1:11" ht="157.5" x14ac:dyDescent="0.25">
      <c r="A55" s="327"/>
      <c r="B55" s="327"/>
      <c r="C55" s="327"/>
      <c r="D55" s="327"/>
      <c r="E55" s="329"/>
      <c r="F55" s="4" t="s">
        <v>232</v>
      </c>
      <c r="G55" s="4" t="s">
        <v>233</v>
      </c>
      <c r="H55" s="61">
        <v>11.86</v>
      </c>
      <c r="I55" s="61">
        <v>11.86</v>
      </c>
      <c r="J55" s="129">
        <f t="shared" si="5"/>
        <v>0</v>
      </c>
    </row>
    <row r="56" spans="1:11" x14ac:dyDescent="0.25">
      <c r="A56" s="363" t="s">
        <v>27</v>
      </c>
      <c r="B56" s="365">
        <v>2</v>
      </c>
      <c r="C56" s="363" t="s">
        <v>220</v>
      </c>
      <c r="D56" s="326"/>
      <c r="E56" s="355" t="s">
        <v>315</v>
      </c>
      <c r="F56" s="356"/>
      <c r="G56" s="356"/>
      <c r="H56" s="356"/>
      <c r="I56" s="356"/>
      <c r="J56" s="357"/>
    </row>
    <row r="57" spans="1:11" x14ac:dyDescent="0.25">
      <c r="A57" s="364"/>
      <c r="B57" s="366"/>
      <c r="C57" s="364"/>
      <c r="D57" s="336"/>
      <c r="E57" s="358"/>
      <c r="F57" s="359"/>
      <c r="G57" s="359"/>
      <c r="H57" s="359"/>
      <c r="I57" s="359"/>
      <c r="J57" s="360"/>
    </row>
    <row r="58" spans="1:11" ht="33.75" x14ac:dyDescent="0.25">
      <c r="A58" s="361"/>
      <c r="B58" s="361"/>
      <c r="C58" s="361"/>
      <c r="D58" s="361" t="s">
        <v>310</v>
      </c>
      <c r="E58" s="328" t="s">
        <v>349</v>
      </c>
      <c r="F58" s="128" t="s">
        <v>329</v>
      </c>
      <c r="G58" s="172" t="s">
        <v>139</v>
      </c>
      <c r="H58" s="164">
        <v>20</v>
      </c>
      <c r="I58" s="164">
        <v>20</v>
      </c>
      <c r="J58" s="173">
        <f>ROUND(((I58/H58*100)-100),0)</f>
        <v>0</v>
      </c>
    </row>
    <row r="59" spans="1:11" ht="157.5" x14ac:dyDescent="0.25">
      <c r="A59" s="362"/>
      <c r="B59" s="362"/>
      <c r="C59" s="362"/>
      <c r="D59" s="362"/>
      <c r="E59" s="329"/>
      <c r="F59" s="4" t="s">
        <v>232</v>
      </c>
      <c r="G59" s="271" t="s">
        <v>233</v>
      </c>
      <c r="H59" s="171">
        <v>947.96</v>
      </c>
      <c r="I59" s="171">
        <v>947.96</v>
      </c>
      <c r="J59" s="130">
        <f>ROUND(((I59/H59*100)-100),0)</f>
        <v>0</v>
      </c>
    </row>
    <row r="60" spans="1:11" ht="33.75" x14ac:dyDescent="0.25">
      <c r="A60" s="353"/>
      <c r="B60" s="353"/>
      <c r="C60" s="353"/>
      <c r="D60" s="353">
        <v>211</v>
      </c>
      <c r="E60" s="328" t="s">
        <v>350</v>
      </c>
      <c r="F60" s="128" t="s">
        <v>329</v>
      </c>
      <c r="G60" s="20" t="s">
        <v>139</v>
      </c>
      <c r="H60" s="164">
        <v>10</v>
      </c>
      <c r="I60" s="164">
        <v>10</v>
      </c>
      <c r="J60" s="173">
        <f>ROUND(((I60/H60*100)-100),0)</f>
        <v>0</v>
      </c>
      <c r="K60" s="174"/>
    </row>
    <row r="61" spans="1:11" ht="157.5" x14ac:dyDescent="0.25">
      <c r="A61" s="354"/>
      <c r="B61" s="354"/>
      <c r="C61" s="354"/>
      <c r="D61" s="354"/>
      <c r="E61" s="329"/>
      <c r="F61" s="4" t="s">
        <v>232</v>
      </c>
      <c r="G61" s="271" t="s">
        <v>233</v>
      </c>
      <c r="H61" s="171">
        <v>737.33</v>
      </c>
      <c r="I61" s="171">
        <v>737.33</v>
      </c>
      <c r="J61" s="130">
        <f>ROUND(((I61/H61*100)-100),0)</f>
        <v>0</v>
      </c>
    </row>
    <row r="62" spans="1:11" ht="22.5" x14ac:dyDescent="0.25">
      <c r="A62" s="330"/>
      <c r="B62" s="326"/>
      <c r="C62" s="330"/>
      <c r="D62" s="326">
        <v>211</v>
      </c>
      <c r="E62" s="328" t="s">
        <v>351</v>
      </c>
      <c r="F62" s="4" t="s">
        <v>352</v>
      </c>
      <c r="G62" s="4" t="s">
        <v>139</v>
      </c>
      <c r="H62" s="154">
        <v>80</v>
      </c>
      <c r="I62" s="154">
        <v>81</v>
      </c>
      <c r="J62" s="129">
        <f t="shared" ref="J62:J63" si="6">ROUND(((I62/H62*100)-100),0)</f>
        <v>1</v>
      </c>
    </row>
    <row r="63" spans="1:11" ht="157.5" x14ac:dyDescent="0.25">
      <c r="A63" s="335"/>
      <c r="B63" s="336"/>
      <c r="C63" s="335"/>
      <c r="D63" s="336"/>
      <c r="E63" s="329"/>
      <c r="F63" s="4" t="s">
        <v>232</v>
      </c>
      <c r="G63" s="4" t="s">
        <v>233</v>
      </c>
      <c r="H63" s="61">
        <v>1886.16</v>
      </c>
      <c r="I63" s="61">
        <v>1886.16</v>
      </c>
      <c r="J63" s="129">
        <f t="shared" si="6"/>
        <v>0</v>
      </c>
    </row>
    <row r="64" spans="1:11" ht="15.75" x14ac:dyDescent="0.25">
      <c r="A64" s="125" t="s">
        <v>27</v>
      </c>
      <c r="B64" s="272">
        <v>2</v>
      </c>
      <c r="C64" s="125" t="s">
        <v>124</v>
      </c>
      <c r="D64" s="272"/>
      <c r="E64" s="337" t="s">
        <v>125</v>
      </c>
      <c r="F64" s="338"/>
      <c r="G64" s="338"/>
      <c r="H64" s="338"/>
      <c r="I64" s="338"/>
      <c r="J64" s="339"/>
      <c r="K64" s="126"/>
    </row>
    <row r="65" spans="1:11" ht="22.5" x14ac:dyDescent="0.25">
      <c r="A65" s="330"/>
      <c r="B65" s="326"/>
      <c r="C65" s="330"/>
      <c r="D65" s="326">
        <v>211</v>
      </c>
      <c r="E65" s="328" t="s">
        <v>239</v>
      </c>
      <c r="F65" s="4" t="s">
        <v>142</v>
      </c>
      <c r="G65" s="4" t="s">
        <v>139</v>
      </c>
      <c r="H65" s="154">
        <v>2327</v>
      </c>
      <c r="I65" s="154">
        <v>2327</v>
      </c>
      <c r="J65" s="129">
        <f t="shared" ref="J65:J72" si="7">ROUND(((I65/H65*100)-100),0)</f>
        <v>0</v>
      </c>
    </row>
    <row r="66" spans="1:11" ht="157.5" x14ac:dyDescent="0.25">
      <c r="A66" s="335"/>
      <c r="B66" s="336"/>
      <c r="C66" s="335"/>
      <c r="D66" s="336"/>
      <c r="E66" s="329"/>
      <c r="F66" s="4" t="s">
        <v>232</v>
      </c>
      <c r="G66" s="4" t="s">
        <v>233</v>
      </c>
      <c r="H66" s="61">
        <v>429.3</v>
      </c>
      <c r="I66" s="61">
        <v>429.3</v>
      </c>
      <c r="J66" s="129">
        <f t="shared" si="7"/>
        <v>0</v>
      </c>
    </row>
    <row r="67" spans="1:11" ht="33.75" x14ac:dyDescent="0.25">
      <c r="A67" s="326"/>
      <c r="B67" s="326"/>
      <c r="C67" s="326"/>
      <c r="D67" s="326">
        <v>211</v>
      </c>
      <c r="E67" s="328" t="s">
        <v>309</v>
      </c>
      <c r="F67" s="4" t="s">
        <v>140</v>
      </c>
      <c r="G67" s="4" t="s">
        <v>141</v>
      </c>
      <c r="H67" s="154">
        <v>7031</v>
      </c>
      <c r="I67" s="154">
        <v>7311</v>
      </c>
      <c r="J67" s="129">
        <f t="shared" si="7"/>
        <v>4</v>
      </c>
    </row>
    <row r="68" spans="1:11" ht="157.5" x14ac:dyDescent="0.25">
      <c r="A68" s="327"/>
      <c r="B68" s="327"/>
      <c r="C68" s="327"/>
      <c r="D68" s="327"/>
      <c r="E68" s="329"/>
      <c r="F68" s="4" t="s">
        <v>232</v>
      </c>
      <c r="G68" s="4" t="s">
        <v>233</v>
      </c>
      <c r="H68" s="61">
        <v>1651.77</v>
      </c>
      <c r="I68" s="61">
        <v>1603</v>
      </c>
      <c r="J68" s="129">
        <f t="shared" si="7"/>
        <v>-3</v>
      </c>
    </row>
    <row r="69" spans="1:11" ht="33.75" x14ac:dyDescent="0.25">
      <c r="A69" s="326"/>
      <c r="B69" s="326"/>
      <c r="C69" s="326"/>
      <c r="D69" s="326">
        <v>211</v>
      </c>
      <c r="E69" s="328" t="s">
        <v>311</v>
      </c>
      <c r="F69" s="4" t="s">
        <v>140</v>
      </c>
      <c r="G69" s="4" t="s">
        <v>141</v>
      </c>
      <c r="H69" s="154">
        <v>2880</v>
      </c>
      <c r="I69" s="154">
        <v>2880</v>
      </c>
      <c r="J69" s="129">
        <f t="shared" si="7"/>
        <v>0</v>
      </c>
    </row>
    <row r="70" spans="1:11" ht="157.5" x14ac:dyDescent="0.25">
      <c r="A70" s="327"/>
      <c r="B70" s="327"/>
      <c r="C70" s="327"/>
      <c r="D70" s="327"/>
      <c r="E70" s="329"/>
      <c r="F70" s="4" t="s">
        <v>232</v>
      </c>
      <c r="G70" s="4" t="s">
        <v>233</v>
      </c>
      <c r="H70" s="61">
        <v>923.8</v>
      </c>
      <c r="I70" s="61">
        <v>923.8</v>
      </c>
      <c r="J70" s="129">
        <f t="shared" si="7"/>
        <v>0</v>
      </c>
    </row>
    <row r="71" spans="1:11" ht="22.5" x14ac:dyDescent="0.25">
      <c r="A71" s="326"/>
      <c r="B71" s="326"/>
      <c r="C71" s="326"/>
      <c r="D71" s="326">
        <v>211</v>
      </c>
      <c r="E71" s="367" t="s">
        <v>312</v>
      </c>
      <c r="F71" s="4" t="s">
        <v>313</v>
      </c>
      <c r="G71" s="4" t="s">
        <v>139</v>
      </c>
      <c r="H71" s="154">
        <v>32</v>
      </c>
      <c r="I71" s="154">
        <v>32</v>
      </c>
      <c r="J71" s="129">
        <f t="shared" si="7"/>
        <v>0</v>
      </c>
    </row>
    <row r="72" spans="1:11" ht="157.5" x14ac:dyDescent="0.25">
      <c r="A72" s="327"/>
      <c r="B72" s="327"/>
      <c r="C72" s="327"/>
      <c r="D72" s="327"/>
      <c r="E72" s="368"/>
      <c r="F72" s="4" t="s">
        <v>232</v>
      </c>
      <c r="G72" s="4" t="s">
        <v>233</v>
      </c>
      <c r="H72" s="61">
        <v>429.3</v>
      </c>
      <c r="I72" s="61">
        <v>429.3</v>
      </c>
      <c r="J72" s="129">
        <f t="shared" si="7"/>
        <v>0</v>
      </c>
    </row>
    <row r="73" spans="1:11" x14ac:dyDescent="0.25">
      <c r="A73" s="330" t="s">
        <v>27</v>
      </c>
      <c r="B73" s="326">
        <v>2</v>
      </c>
      <c r="C73" s="330" t="s">
        <v>220</v>
      </c>
      <c r="D73" s="326"/>
      <c r="E73" s="355" t="s">
        <v>315</v>
      </c>
      <c r="F73" s="356"/>
      <c r="G73" s="356"/>
      <c r="H73" s="356"/>
      <c r="I73" s="356"/>
      <c r="J73" s="357"/>
    </row>
    <row r="74" spans="1:11" x14ac:dyDescent="0.25">
      <c r="A74" s="335"/>
      <c r="B74" s="336"/>
      <c r="C74" s="335"/>
      <c r="D74" s="336"/>
      <c r="E74" s="358"/>
      <c r="F74" s="359"/>
      <c r="G74" s="359"/>
      <c r="H74" s="359"/>
      <c r="I74" s="359"/>
      <c r="J74" s="360"/>
    </row>
    <row r="75" spans="1:11" ht="33.75" x14ac:dyDescent="0.25">
      <c r="A75" s="361"/>
      <c r="B75" s="361"/>
      <c r="C75" s="361"/>
      <c r="D75" s="361" t="s">
        <v>310</v>
      </c>
      <c r="E75" s="328" t="s">
        <v>349</v>
      </c>
      <c r="F75" s="128" t="s">
        <v>329</v>
      </c>
      <c r="G75" s="172" t="s">
        <v>139</v>
      </c>
      <c r="H75" s="164">
        <v>20</v>
      </c>
      <c r="I75" s="164">
        <v>20</v>
      </c>
      <c r="J75" s="173">
        <f>ROUND(((I75/H75*100)-100),0)</f>
        <v>0</v>
      </c>
    </row>
    <row r="76" spans="1:11" ht="157.5" x14ac:dyDescent="0.25">
      <c r="A76" s="362"/>
      <c r="B76" s="362"/>
      <c r="C76" s="362"/>
      <c r="D76" s="362"/>
      <c r="E76" s="329"/>
      <c r="F76" s="4" t="s">
        <v>232</v>
      </c>
      <c r="G76" s="271" t="s">
        <v>233</v>
      </c>
      <c r="H76" s="171">
        <v>947.96</v>
      </c>
      <c r="I76" s="171">
        <v>947.96</v>
      </c>
      <c r="J76" s="130">
        <f>ROUND(((I76/H76*100)-100),0)</f>
        <v>0</v>
      </c>
    </row>
    <row r="77" spans="1:11" ht="33.75" x14ac:dyDescent="0.25">
      <c r="A77" s="353"/>
      <c r="B77" s="353"/>
      <c r="C77" s="353"/>
      <c r="D77" s="353">
        <v>211</v>
      </c>
      <c r="E77" s="328" t="s">
        <v>350</v>
      </c>
      <c r="F77" s="128" t="s">
        <v>329</v>
      </c>
      <c r="G77" s="20" t="s">
        <v>139</v>
      </c>
      <c r="H77" s="164">
        <v>10</v>
      </c>
      <c r="I77" s="164">
        <v>10</v>
      </c>
      <c r="J77" s="173">
        <f>ROUND(((I77/H77*100)-100),0)</f>
        <v>0</v>
      </c>
      <c r="K77" s="174"/>
    </row>
    <row r="78" spans="1:11" ht="157.5" x14ac:dyDescent="0.25">
      <c r="A78" s="354"/>
      <c r="B78" s="354"/>
      <c r="C78" s="354"/>
      <c r="D78" s="354"/>
      <c r="E78" s="329"/>
      <c r="F78" s="4" t="s">
        <v>232</v>
      </c>
      <c r="G78" s="271" t="s">
        <v>233</v>
      </c>
      <c r="H78" s="171">
        <v>737.33</v>
      </c>
      <c r="I78" s="171">
        <v>737.33</v>
      </c>
      <c r="J78" s="130">
        <f>ROUND(((I78/H78*100)-100),0)</f>
        <v>0</v>
      </c>
    </row>
    <row r="79" spans="1:11" ht="15.75" x14ac:dyDescent="0.25">
      <c r="A79" s="257"/>
      <c r="B79" s="257"/>
      <c r="C79" s="257"/>
      <c r="D79" s="257"/>
      <c r="E79" s="168"/>
      <c r="F79" s="169"/>
      <c r="G79" s="167"/>
      <c r="H79" s="258"/>
      <c r="I79" s="258"/>
      <c r="J79" s="170"/>
    </row>
    <row r="80" spans="1:11" x14ac:dyDescent="0.25">
      <c r="A80" s="490" t="s">
        <v>377</v>
      </c>
      <c r="B80" s="491"/>
      <c r="C80" s="491"/>
      <c r="D80" s="491"/>
      <c r="E80" s="491"/>
      <c r="F80" s="491"/>
      <c r="G80" s="491"/>
      <c r="H80" s="491"/>
      <c r="I80" s="491"/>
      <c r="J80" s="491"/>
      <c r="K80" s="491"/>
    </row>
    <row r="81" spans="1:10" x14ac:dyDescent="0.25">
      <c r="A81" s="38"/>
      <c r="B81" s="39"/>
      <c r="C81" s="38"/>
      <c r="D81" s="39"/>
      <c r="E81" s="39"/>
      <c r="F81" s="50"/>
      <c r="G81" s="50"/>
      <c r="H81" s="51"/>
      <c r="I81" s="51"/>
      <c r="J81" s="51"/>
    </row>
    <row r="82" spans="1:10" x14ac:dyDescent="0.25">
      <c r="A82" s="492" t="s">
        <v>364</v>
      </c>
      <c r="B82" s="492"/>
      <c r="C82" s="492"/>
      <c r="D82" s="492"/>
      <c r="E82" s="492"/>
      <c r="F82" s="492"/>
      <c r="G82" s="492"/>
      <c r="H82" s="492"/>
      <c r="I82" s="492"/>
      <c r="J82" s="492"/>
    </row>
  </sheetData>
  <mergeCells count="172">
    <mergeCell ref="E4:J4"/>
    <mergeCell ref="E5:J5"/>
    <mergeCell ref="E6:J6"/>
    <mergeCell ref="A7:A8"/>
    <mergeCell ref="B7:B8"/>
    <mergeCell ref="C7:C8"/>
    <mergeCell ref="D7:D8"/>
    <mergeCell ref="E7:E8"/>
    <mergeCell ref="A1:J1"/>
    <mergeCell ref="A2:D2"/>
    <mergeCell ref="E2:E3"/>
    <mergeCell ref="F2:F3"/>
    <mergeCell ref="G2:G3"/>
    <mergeCell ref="H2:H3"/>
    <mergeCell ref="I2:I3"/>
    <mergeCell ref="J2:J3"/>
    <mergeCell ref="A9:A10"/>
    <mergeCell ref="B9:B10"/>
    <mergeCell ref="C9:C10"/>
    <mergeCell ref="D9:D10"/>
    <mergeCell ref="E9:E10"/>
    <mergeCell ref="A11:A12"/>
    <mergeCell ref="B11:B12"/>
    <mergeCell ref="C11:C12"/>
    <mergeCell ref="D11:D12"/>
    <mergeCell ref="E11:E12"/>
    <mergeCell ref="A13:A14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21:A22"/>
    <mergeCell ref="B21:B22"/>
    <mergeCell ref="C21:C22"/>
    <mergeCell ref="D21:D22"/>
    <mergeCell ref="E21:E22"/>
    <mergeCell ref="E23:J23"/>
    <mergeCell ref="E18:J18"/>
    <mergeCell ref="A19:A20"/>
    <mergeCell ref="B19:B20"/>
    <mergeCell ref="C19:C20"/>
    <mergeCell ref="D19:D20"/>
    <mergeCell ref="E19:E20"/>
    <mergeCell ref="E24:J24"/>
    <mergeCell ref="E25:J25"/>
    <mergeCell ref="E26:J26"/>
    <mergeCell ref="E27:J27"/>
    <mergeCell ref="A28:A30"/>
    <mergeCell ref="B28:B30"/>
    <mergeCell ref="C28:C30"/>
    <mergeCell ref="D28:D30"/>
    <mergeCell ref="E28:E30"/>
    <mergeCell ref="E35:J35"/>
    <mergeCell ref="A36:A37"/>
    <mergeCell ref="B36:B37"/>
    <mergeCell ref="C36:C37"/>
    <mergeCell ref="D36:D37"/>
    <mergeCell ref="E36:E37"/>
    <mergeCell ref="A31:A32"/>
    <mergeCell ref="B31:B32"/>
    <mergeCell ref="C31:C32"/>
    <mergeCell ref="D31:D32"/>
    <mergeCell ref="E31:E32"/>
    <mergeCell ref="A33:A34"/>
    <mergeCell ref="B33:B34"/>
    <mergeCell ref="C33:C34"/>
    <mergeCell ref="D33:D34"/>
    <mergeCell ref="E33:E34"/>
    <mergeCell ref="A42:A43"/>
    <mergeCell ref="B42:B43"/>
    <mergeCell ref="C42:C43"/>
    <mergeCell ref="D42:D43"/>
    <mergeCell ref="E42:E43"/>
    <mergeCell ref="E44:J44"/>
    <mergeCell ref="A38:A39"/>
    <mergeCell ref="B38:B39"/>
    <mergeCell ref="C38:C39"/>
    <mergeCell ref="D38:D39"/>
    <mergeCell ref="E38:E39"/>
    <mergeCell ref="A40:A41"/>
    <mergeCell ref="B40:B41"/>
    <mergeCell ref="C40:C41"/>
    <mergeCell ref="D40:D41"/>
    <mergeCell ref="E40:E41"/>
    <mergeCell ref="A45:A47"/>
    <mergeCell ref="B45:B47"/>
    <mergeCell ref="C45:C47"/>
    <mergeCell ref="D45:D47"/>
    <mergeCell ref="E45:E47"/>
    <mergeCell ref="A48:A49"/>
    <mergeCell ref="B48:B49"/>
    <mergeCell ref="C48:C49"/>
    <mergeCell ref="D48:D49"/>
    <mergeCell ref="E48:E49"/>
    <mergeCell ref="A50:A51"/>
    <mergeCell ref="B50:B51"/>
    <mergeCell ref="C50:C51"/>
    <mergeCell ref="D50:D51"/>
    <mergeCell ref="E50:E51"/>
    <mergeCell ref="A52:A53"/>
    <mergeCell ref="B52:B53"/>
    <mergeCell ref="C52:C53"/>
    <mergeCell ref="D52:D53"/>
    <mergeCell ref="E52:E53"/>
    <mergeCell ref="A54:A55"/>
    <mergeCell ref="B54:B55"/>
    <mergeCell ref="C54:C55"/>
    <mergeCell ref="D54:D55"/>
    <mergeCell ref="E54:E55"/>
    <mergeCell ref="A56:A57"/>
    <mergeCell ref="B56:B57"/>
    <mergeCell ref="C56:C57"/>
    <mergeCell ref="D56:D57"/>
    <mergeCell ref="E56:J57"/>
    <mergeCell ref="A62:A63"/>
    <mergeCell ref="B62:B63"/>
    <mergeCell ref="C62:C63"/>
    <mergeCell ref="D62:D63"/>
    <mergeCell ref="E62:E63"/>
    <mergeCell ref="E64:J64"/>
    <mergeCell ref="A58:A59"/>
    <mergeCell ref="B58:B59"/>
    <mergeCell ref="C58:C59"/>
    <mergeCell ref="D58:D59"/>
    <mergeCell ref="E58:E59"/>
    <mergeCell ref="A60:A61"/>
    <mergeCell ref="B60:B61"/>
    <mergeCell ref="C60:C61"/>
    <mergeCell ref="D60:D61"/>
    <mergeCell ref="E60:E61"/>
    <mergeCell ref="A65:A66"/>
    <mergeCell ref="B65:B66"/>
    <mergeCell ref="C65:C66"/>
    <mergeCell ref="D65:D66"/>
    <mergeCell ref="E65:E66"/>
    <mergeCell ref="A67:A68"/>
    <mergeCell ref="B67:B68"/>
    <mergeCell ref="C67:C68"/>
    <mergeCell ref="D67:D68"/>
    <mergeCell ref="E67:E68"/>
    <mergeCell ref="A69:A70"/>
    <mergeCell ref="B69:B70"/>
    <mergeCell ref="C69:C70"/>
    <mergeCell ref="D69:D70"/>
    <mergeCell ref="E69:E70"/>
    <mergeCell ref="A71:A72"/>
    <mergeCell ref="B71:B72"/>
    <mergeCell ref="C71:C72"/>
    <mergeCell ref="D71:D72"/>
    <mergeCell ref="E71:E72"/>
    <mergeCell ref="A82:J82"/>
    <mergeCell ref="A77:A78"/>
    <mergeCell ref="B77:B78"/>
    <mergeCell ref="C77:C78"/>
    <mergeCell ref="D77:D78"/>
    <mergeCell ref="E77:E78"/>
    <mergeCell ref="A80:K80"/>
    <mergeCell ref="A73:A74"/>
    <mergeCell ref="B73:B74"/>
    <mergeCell ref="C73:C74"/>
    <mergeCell ref="D73:D74"/>
    <mergeCell ref="E73:J74"/>
    <mergeCell ref="A75:A76"/>
    <mergeCell ref="B75:B76"/>
    <mergeCell ref="C75:C76"/>
    <mergeCell ref="D75:D76"/>
    <mergeCell ref="E75:E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4</vt:lpstr>
      <vt:lpstr>Форма 5</vt:lpstr>
      <vt:lpstr>Форма 6</vt:lpstr>
      <vt:lpstr>сведения (ф.4)</vt:lpstr>
      <vt:lpstr>Лист1</vt:lpstr>
      <vt:lpstr>2023 ф 4</vt:lpstr>
      <vt:lpstr>'сведения (ф.4)'!Область_печати</vt:lpstr>
      <vt:lpstr>'Форма 4'!Область_печати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User</cp:lastModifiedBy>
  <cp:lastPrinted>2025-02-20T06:41:38Z</cp:lastPrinted>
  <dcterms:created xsi:type="dcterms:W3CDTF">2016-02-29T13:53:12Z</dcterms:created>
  <dcterms:modified xsi:type="dcterms:W3CDTF">2025-03-28T11:20:34Z</dcterms:modified>
</cp:coreProperties>
</file>